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drawings/drawing4.xml" ContentType="application/vnd.openxmlformats-officedocument.drawing+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drawings/drawing5.xml" ContentType="application/vnd.openxmlformats-officedocument.drawing+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drawings/drawing6.xml" ContentType="application/vnd.openxmlformats-officedocument.drawing+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AKUR\2023-2024\PPKKS 2023\"/>
    </mc:Choice>
  </mc:AlternateContent>
  <bookViews>
    <workbookView xWindow="0" yWindow="0" windowWidth="20490" windowHeight="7035" tabRatio="0" autoFilterDateGrouping="0"/>
  </bookViews>
  <sheets>
    <sheet name="Menu" sheetId="16" r:id="rId1"/>
    <sheet name="Identitas" sheetId="1" r:id="rId2"/>
    <sheet name="Kompetensi 1" sheetId="2" r:id="rId3"/>
    <sheet name="Kompetensi 2" sheetId="3" r:id="rId4"/>
    <sheet name="Kompetensi 3" sheetId="4" r:id="rId5"/>
    <sheet name="Kompetensi 4" sheetId="5" r:id="rId6"/>
    <sheet name="Rekapitulasi" sheetId="6" r:id="rId7"/>
    <sheet name="Penilaian Siswa" sheetId="7" r:id="rId8"/>
    <sheet name="Penilaian Guru" sheetId="8" r:id="rId9"/>
    <sheet name="Penilaian Ortu" sheetId="9" r:id="rId10"/>
    <sheet name="Penilaian Dudi" sheetId="10" r:id="rId11"/>
    <sheet name="Kehadiran" sheetId="11" r:id="rId12"/>
    <sheet name="Cover" sheetId="12" r:id="rId13"/>
    <sheet name="Rekap 360" sheetId="13" r:id="rId14"/>
    <sheet name="Evaluasi" sheetId="14" r:id="rId15"/>
    <sheet name="Angka Kredit" sheetId="15" r:id="rId16"/>
    <sheet name="Instrumen" sheetId="17" r:id="rId17"/>
    <sheet name="Kuesioner Siswa" sheetId="18" r:id="rId18"/>
    <sheet name="Kuesioner Guru" sheetId="19" r:id="rId19"/>
    <sheet name="Kuesioner Ortu" sheetId="20" r:id="rId20"/>
    <sheet name="Kuesioner Dudi" sheetId="21" r:id="rId21"/>
    <sheet name="Cetak Identitas" sheetId="22" r:id="rId22"/>
  </sheets>
  <externalReferences>
    <externalReference r:id="rId23"/>
  </externalReferences>
  <definedNames>
    <definedName name="_xlnm.Print_Area" localSheetId="15">'Angka Kredit'!$C$2:$H$46</definedName>
    <definedName name="_xlnm.Print_Area" localSheetId="21">'Cetak Identitas'!$A$1:$G$43</definedName>
    <definedName name="_xlnm.Print_Area" localSheetId="12">Cover!$B$2:$K$49</definedName>
    <definedName name="_xlnm.Print_Area" localSheetId="14">Evaluasi!$B$2:$H$42</definedName>
    <definedName name="_xlnm.Print_Area" localSheetId="1">Identitas!$B$1:$H$42</definedName>
    <definedName name="_xlnm.Print_Area" localSheetId="13">'Rekap 360'!$B$2:$F$54</definedName>
    <definedName name="_xlnm.Print_Area" localSheetId="6">Rekapitulasi!$B$2:$H$49</definedName>
    <definedName name="_xlnm.Print_Titles" localSheetId="6">Rekapitulasi!$25:$25</definedName>
  </definedNames>
  <calcPr calcId="15251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23" i="10" l="1"/>
  <c r="AH23" i="10"/>
  <c r="AG23" i="10"/>
  <c r="AH24" i="10" s="1"/>
  <c r="AF23" i="10"/>
  <c r="AE23" i="10"/>
  <c r="AD23" i="10"/>
  <c r="AE24" i="10" s="1"/>
  <c r="AC23" i="10"/>
  <c r="AB24" i="10" s="1"/>
  <c r="AB23" i="10"/>
  <c r="AA23" i="10"/>
  <c r="Z23" i="10"/>
  <c r="Y23" i="10"/>
  <c r="Y24" i="10" s="1"/>
  <c r="X23" i="10"/>
  <c r="W23" i="10"/>
  <c r="V23" i="10"/>
  <c r="U23" i="10"/>
  <c r="V24" i="10" s="1"/>
  <c r="T23" i="10"/>
  <c r="S23" i="10"/>
  <c r="R23" i="10"/>
  <c r="S24" i="10" s="1"/>
  <c r="Q23" i="10"/>
  <c r="P24" i="10" s="1"/>
  <c r="P23" i="10"/>
  <c r="O23" i="10"/>
  <c r="N23" i="10"/>
  <c r="M23" i="10"/>
  <c r="M24" i="10" s="1"/>
  <c r="L23" i="10"/>
  <c r="K23" i="10"/>
  <c r="J23" i="10"/>
  <c r="I23" i="10"/>
  <c r="H23" i="10"/>
  <c r="G23" i="10"/>
  <c r="F23" i="10"/>
  <c r="G24" i="10" s="1"/>
  <c r="G18" i="9"/>
  <c r="H18" i="9"/>
  <c r="I18" i="9"/>
  <c r="J19" i="9" s="1"/>
  <c r="J18" i="9"/>
  <c r="K18" i="9"/>
  <c r="L18" i="9"/>
  <c r="M19" i="9" s="1"/>
  <c r="M18" i="9"/>
  <c r="N18" i="9"/>
  <c r="O18" i="9"/>
  <c r="P19" i="9" s="1"/>
  <c r="P18" i="9"/>
  <c r="Q18" i="9"/>
  <c r="R18" i="9"/>
  <c r="S19" i="9" s="1"/>
  <c r="S18" i="9"/>
  <c r="T18" i="9"/>
  <c r="U18" i="9"/>
  <c r="V19" i="9" s="1"/>
  <c r="V18" i="9"/>
  <c r="W18" i="9"/>
  <c r="X18" i="9"/>
  <c r="Y19" i="9" s="1"/>
  <c r="Y18" i="9"/>
  <c r="Z18" i="9"/>
  <c r="AA18" i="9"/>
  <c r="AB19" i="9" s="1"/>
  <c r="AB18" i="9"/>
  <c r="AC18" i="9"/>
  <c r="AD18" i="9"/>
  <c r="AE19" i="9" s="1"/>
  <c r="AE18" i="9"/>
  <c r="AF18" i="9"/>
  <c r="AG18" i="9"/>
  <c r="AH19" i="9" s="1"/>
  <c r="AH18" i="9"/>
  <c r="AI18" i="9"/>
  <c r="F18" i="9"/>
  <c r="G19" i="9" s="1"/>
  <c r="AH26" i="7"/>
  <c r="G24" i="7"/>
  <c r="H24" i="7"/>
  <c r="I24" i="7"/>
  <c r="J25" i="7" s="1"/>
  <c r="J24" i="7"/>
  <c r="K24" i="7"/>
  <c r="L24" i="7"/>
  <c r="M25" i="7" s="1"/>
  <c r="M24" i="7"/>
  <c r="N24" i="7"/>
  <c r="O24" i="7"/>
  <c r="P25" i="7" s="1"/>
  <c r="P24" i="7"/>
  <c r="Q24" i="7"/>
  <c r="R24" i="7"/>
  <c r="S25" i="7" s="1"/>
  <c r="S24" i="7"/>
  <c r="T24" i="7"/>
  <c r="U24" i="7"/>
  <c r="V25" i="7" s="1"/>
  <c r="V24" i="7"/>
  <c r="W24" i="7"/>
  <c r="X24" i="7"/>
  <c r="Y25" i="7" s="1"/>
  <c r="Y24" i="7"/>
  <c r="Z24" i="7"/>
  <c r="AA24" i="7"/>
  <c r="AB25" i="7" s="1"/>
  <c r="AB24" i="7"/>
  <c r="AC24" i="7"/>
  <c r="AD24" i="7"/>
  <c r="AE25" i="7" s="1"/>
  <c r="AE24" i="7"/>
  <c r="AF24" i="7"/>
  <c r="AG24" i="7"/>
  <c r="AH25" i="7" s="1"/>
  <c r="AH24" i="7"/>
  <c r="AI24" i="7"/>
  <c r="F24" i="7"/>
  <c r="G25" i="7" s="1"/>
  <c r="AI25" i="8"/>
  <c r="G25" i="8"/>
  <c r="H25" i="8"/>
  <c r="I25" i="8"/>
  <c r="J25" i="8"/>
  <c r="K25" i="8"/>
  <c r="L25" i="8"/>
  <c r="M25" i="8"/>
  <c r="N25" i="8"/>
  <c r="O25" i="8"/>
  <c r="P25" i="8"/>
  <c r="Q25" i="8"/>
  <c r="R25" i="8"/>
  <c r="S25" i="8"/>
  <c r="T25" i="8"/>
  <c r="U25" i="8"/>
  <c r="V25" i="8"/>
  <c r="W25" i="8"/>
  <c r="X25" i="8"/>
  <c r="Y25" i="8"/>
  <c r="Z25" i="8"/>
  <c r="AA25" i="8"/>
  <c r="AB25" i="8"/>
  <c r="AC25" i="8"/>
  <c r="AD25" i="8"/>
  <c r="AE25" i="8"/>
  <c r="AF25" i="8"/>
  <c r="AG25" i="8"/>
  <c r="AH26" i="8" s="1"/>
  <c r="AH25" i="8"/>
  <c r="F25" i="8"/>
  <c r="Y26" i="8" l="1"/>
  <c r="J24" i="10"/>
  <c r="AE26" i="8"/>
  <c r="AB26" i="8"/>
  <c r="V26" i="8"/>
  <c r="S26" i="8"/>
  <c r="P26" i="8"/>
  <c r="M26" i="8"/>
  <c r="J26" i="8"/>
  <c r="G26" i="8"/>
  <c r="E39" i="13"/>
  <c r="E40" i="13" l="1"/>
  <c r="E38" i="13"/>
  <c r="E37" i="13"/>
  <c r="F23" i="6"/>
  <c r="F36" i="22" l="1"/>
  <c r="D28" i="22"/>
  <c r="B41" i="22" s="1"/>
  <c r="D29" i="22"/>
  <c r="D30" i="22"/>
  <c r="D31" i="22"/>
  <c r="D32" i="22"/>
  <c r="D27" i="22"/>
  <c r="B40" i="22" s="1"/>
  <c r="D21" i="22"/>
  <c r="D22" i="22"/>
  <c r="D23" i="22"/>
  <c r="E36" i="22" s="1"/>
  <c r="D24" i="22"/>
  <c r="D20" i="22"/>
  <c r="D19" i="22"/>
  <c r="D12" i="22"/>
  <c r="D11" i="22"/>
  <c r="D17" i="22"/>
  <c r="D16" i="22"/>
  <c r="D15" i="22"/>
  <c r="D14" i="22"/>
  <c r="D13" i="22"/>
  <c r="D9" i="22"/>
  <c r="D10" i="22"/>
  <c r="D8" i="22"/>
  <c r="D7" i="22"/>
  <c r="E41" i="22" s="1"/>
  <c r="D6" i="22"/>
  <c r="E40" i="22" s="1"/>
  <c r="D180" i="17"/>
  <c r="C180" i="17"/>
  <c r="B180" i="17"/>
  <c r="A180" i="17"/>
  <c r="D178" i="17"/>
  <c r="E175" i="17"/>
  <c r="E180" i="17" s="1"/>
  <c r="D167" i="17"/>
  <c r="D152" i="17"/>
  <c r="D138" i="17"/>
  <c r="D124" i="17"/>
  <c r="D109" i="17"/>
  <c r="D90" i="17"/>
  <c r="D77" i="17"/>
  <c r="D59" i="17"/>
  <c r="D45" i="17"/>
  <c r="D32" i="17"/>
  <c r="D19" i="17"/>
  <c r="E47" i="17" l="1"/>
  <c r="B1" i="13" l="1"/>
  <c r="C1" i="13"/>
  <c r="F35" i="15"/>
  <c r="E44" i="15"/>
  <c r="E43" i="15"/>
  <c r="H37" i="15"/>
  <c r="G37" i="15"/>
  <c r="E18" i="15"/>
  <c r="E19" i="15"/>
  <c r="E20" i="15"/>
  <c r="E21" i="15"/>
  <c r="E22" i="15"/>
  <c r="E17" i="15"/>
  <c r="G39" i="15" s="1"/>
  <c r="E15" i="15"/>
  <c r="E14" i="15"/>
  <c r="E13" i="15"/>
  <c r="E12" i="15"/>
  <c r="E11" i="15"/>
  <c r="E10" i="15"/>
  <c r="E9" i="15"/>
  <c r="E8" i="15"/>
  <c r="E7" i="15"/>
  <c r="E6" i="15"/>
  <c r="C44" i="15" s="1"/>
  <c r="E5" i="15"/>
  <c r="G43" i="15" s="1"/>
  <c r="C34" i="15"/>
  <c r="E34" i="15" s="1"/>
  <c r="N23" i="5"/>
  <c r="M24" i="5"/>
  <c r="M25" i="5"/>
  <c r="M23" i="5"/>
  <c r="N8" i="5"/>
  <c r="M9" i="5"/>
  <c r="M10" i="5"/>
  <c r="M11" i="5"/>
  <c r="M12" i="5"/>
  <c r="M13" i="5"/>
  <c r="M8" i="5"/>
  <c r="E26" i="15" l="1"/>
  <c r="D33" i="15"/>
  <c r="G44" i="15"/>
  <c r="E33" i="15"/>
  <c r="C33" i="15"/>
  <c r="C43" i="15"/>
  <c r="N21" i="4"/>
  <c r="M22" i="4"/>
  <c r="M23" i="4"/>
  <c r="M24" i="4"/>
  <c r="M25" i="4"/>
  <c r="M26" i="4"/>
  <c r="M27" i="4"/>
  <c r="M21" i="4"/>
  <c r="N8" i="4"/>
  <c r="M9" i="4"/>
  <c r="M10" i="4"/>
  <c r="M11" i="4"/>
  <c r="M12" i="4"/>
  <c r="M8" i="4"/>
  <c r="M49" i="3"/>
  <c r="M50" i="3"/>
  <c r="M51" i="3"/>
  <c r="M52" i="3"/>
  <c r="M53" i="3"/>
  <c r="M48" i="3"/>
  <c r="N48" i="3"/>
  <c r="N35" i="3"/>
  <c r="M36" i="3"/>
  <c r="M37" i="3"/>
  <c r="M38" i="3"/>
  <c r="M35" i="3"/>
  <c r="M22" i="3"/>
  <c r="M23" i="3"/>
  <c r="M24" i="3"/>
  <c r="M21" i="3"/>
  <c r="N21" i="3"/>
  <c r="M9" i="3"/>
  <c r="M10" i="3"/>
  <c r="M11" i="3"/>
  <c r="N8" i="3"/>
  <c r="M8" i="3"/>
  <c r="E28" i="15" l="1"/>
  <c r="F30" i="15"/>
  <c r="N49" i="2"/>
  <c r="M50" i="2"/>
  <c r="M51" i="2"/>
  <c r="M52" i="2"/>
  <c r="M53" i="2"/>
  <c r="M49" i="2"/>
  <c r="N35" i="2"/>
  <c r="M36" i="2"/>
  <c r="M37" i="2"/>
  <c r="M38" i="2"/>
  <c r="M39" i="2"/>
  <c r="M35" i="2"/>
  <c r="N21" i="2"/>
  <c r="M22" i="2"/>
  <c r="M23" i="2"/>
  <c r="M24" i="2"/>
  <c r="M25" i="2"/>
  <c r="M21" i="2"/>
  <c r="N8" i="2"/>
  <c r="M9" i="2"/>
  <c r="M10" i="2"/>
  <c r="M11" i="2"/>
  <c r="M8" i="2"/>
  <c r="G18" i="14" l="1"/>
  <c r="E18" i="14"/>
  <c r="E39" i="14"/>
  <c r="G32" i="14"/>
  <c r="G31" i="14"/>
  <c r="E16" i="14"/>
  <c r="E15" i="14"/>
  <c r="E14" i="14"/>
  <c r="E13" i="14"/>
  <c r="E10" i="14"/>
  <c r="E12" i="14"/>
  <c r="E8" i="14"/>
  <c r="E7" i="14"/>
  <c r="C32" i="14" s="1"/>
  <c r="E9" i="14"/>
  <c r="E6" i="14"/>
  <c r="E48" i="13"/>
  <c r="F48" i="13"/>
  <c r="E54" i="13"/>
  <c r="C54" i="13"/>
  <c r="C53" i="13"/>
  <c r="E53" i="13"/>
  <c r="E21" i="13"/>
  <c r="E22" i="13"/>
  <c r="E23" i="13"/>
  <c r="E24" i="13"/>
  <c r="E25" i="13"/>
  <c r="E20" i="13"/>
  <c r="E13" i="13"/>
  <c r="E14" i="13"/>
  <c r="E15" i="13"/>
  <c r="E16" i="13"/>
  <c r="E17" i="13"/>
  <c r="E18" i="13"/>
  <c r="E12" i="13"/>
  <c r="E11" i="13"/>
  <c r="E10" i="13"/>
  <c r="E9" i="13"/>
  <c r="E8" i="13"/>
  <c r="E34" i="12"/>
  <c r="C44" i="12" l="1"/>
  <c r="C31" i="14" l="1"/>
  <c r="C31" i="13"/>
  <c r="C30" i="13"/>
  <c r="C29" i="13"/>
  <c r="C28" i="13"/>
  <c r="B2" i="13"/>
  <c r="D40" i="13"/>
  <c r="C45" i="12"/>
  <c r="E36" i="12"/>
  <c r="E33" i="12"/>
  <c r="E32" i="12"/>
  <c r="C25" i="12"/>
  <c r="E35" i="12"/>
  <c r="AB5" i="8"/>
  <c r="AB5" i="10" s="1"/>
  <c r="AB4" i="8"/>
  <c r="AB4" i="10" s="1"/>
  <c r="E5" i="8"/>
  <c r="E5" i="10" s="1"/>
  <c r="E4" i="8"/>
  <c r="E4" i="9" s="1"/>
  <c r="C36" i="11"/>
  <c r="C35" i="11"/>
  <c r="F36" i="11"/>
  <c r="F35" i="11"/>
  <c r="J31" i="11"/>
  <c r="E8" i="11"/>
  <c r="E7" i="11"/>
  <c r="E6" i="11"/>
  <c r="B4" i="11"/>
  <c r="H28" i="11"/>
  <c r="E28" i="11"/>
  <c r="D28" i="11"/>
  <c r="F27" i="11"/>
  <c r="G27" i="11" s="1"/>
  <c r="I27" i="11" s="1"/>
  <c r="J27" i="11" s="1"/>
  <c r="K27" i="11" s="1"/>
  <c r="F26" i="11"/>
  <c r="G26" i="11" s="1"/>
  <c r="I26" i="11" s="1"/>
  <c r="J26" i="11" s="1"/>
  <c r="K26" i="11" s="1"/>
  <c r="F25" i="11"/>
  <c r="G25" i="11" s="1"/>
  <c r="I25" i="11" s="1"/>
  <c r="J25" i="11" s="1"/>
  <c r="K25" i="11" s="1"/>
  <c r="F24" i="11"/>
  <c r="G24" i="11" s="1"/>
  <c r="I24" i="11" s="1"/>
  <c r="J24" i="11" s="1"/>
  <c r="K24" i="11" s="1"/>
  <c r="F23" i="11"/>
  <c r="G23" i="11" s="1"/>
  <c r="I23" i="11" s="1"/>
  <c r="J23" i="11" s="1"/>
  <c r="K23" i="11" s="1"/>
  <c r="F22" i="11"/>
  <c r="G22" i="11" s="1"/>
  <c r="I22" i="11" s="1"/>
  <c r="J22" i="11" s="1"/>
  <c r="K22" i="11" s="1"/>
  <c r="F21" i="11"/>
  <c r="G21" i="11" s="1"/>
  <c r="I21" i="11" s="1"/>
  <c r="J21" i="11" s="1"/>
  <c r="K21" i="11" s="1"/>
  <c r="F20" i="11"/>
  <c r="G20" i="11" s="1"/>
  <c r="I20" i="11" s="1"/>
  <c r="J20" i="11" s="1"/>
  <c r="K20" i="11" s="1"/>
  <c r="G19" i="11"/>
  <c r="I19" i="11" s="1"/>
  <c r="J19" i="11" s="1"/>
  <c r="K19" i="11" s="1"/>
  <c r="F19" i="11"/>
  <c r="F18" i="11"/>
  <c r="G18" i="11" s="1"/>
  <c r="I18" i="11" s="1"/>
  <c r="J18" i="11" s="1"/>
  <c r="K18" i="11" s="1"/>
  <c r="F17" i="11"/>
  <c r="G17" i="11" s="1"/>
  <c r="I17" i="11" s="1"/>
  <c r="J17" i="11" s="1"/>
  <c r="K17" i="11" s="1"/>
  <c r="F16" i="11"/>
  <c r="E6" i="10"/>
  <c r="I26" i="10"/>
  <c r="J27" i="10" s="1"/>
  <c r="AG26" i="10"/>
  <c r="AH27" i="10" s="1"/>
  <c r="G25" i="10"/>
  <c r="J25" i="10"/>
  <c r="M25" i="10"/>
  <c r="P25" i="10"/>
  <c r="O26" i="10" s="1"/>
  <c r="P27" i="10" s="1"/>
  <c r="S25" i="10"/>
  <c r="R26" i="10" s="1"/>
  <c r="S27" i="10" s="1"/>
  <c r="V25" i="10"/>
  <c r="U26" i="10" s="1"/>
  <c r="V27" i="10" s="1"/>
  <c r="Y25" i="10"/>
  <c r="AB25" i="10"/>
  <c r="AA26" i="10" s="1"/>
  <c r="AB27" i="10" s="1"/>
  <c r="AE25" i="10"/>
  <c r="AH25" i="10"/>
  <c r="AH20" i="9"/>
  <c r="AE20" i="9"/>
  <c r="AB20" i="9"/>
  <c r="Y20" i="9"/>
  <c r="V20" i="9"/>
  <c r="S20" i="9"/>
  <c r="P20" i="9"/>
  <c r="M20" i="9"/>
  <c r="J20" i="9"/>
  <c r="G20" i="9"/>
  <c r="AG21" i="9"/>
  <c r="AH22" i="9" s="1"/>
  <c r="E6" i="9"/>
  <c r="AH27" i="8"/>
  <c r="AE27" i="8"/>
  <c r="AB27" i="8"/>
  <c r="Y27" i="8"/>
  <c r="V27" i="8"/>
  <c r="U28" i="8" s="1"/>
  <c r="V29" i="8" s="1"/>
  <c r="S27" i="8"/>
  <c r="R28" i="8" s="1"/>
  <c r="S29" i="8" s="1"/>
  <c r="P27" i="8"/>
  <c r="M27" i="8"/>
  <c r="J27" i="8"/>
  <c r="G27" i="8"/>
  <c r="AD28" i="8"/>
  <c r="AE29" i="8" s="1"/>
  <c r="AE26" i="7"/>
  <c r="AB26" i="7"/>
  <c r="Y26" i="7"/>
  <c r="V26" i="7"/>
  <c r="U27" i="7" s="1"/>
  <c r="V28" i="7" s="1"/>
  <c r="S26" i="7"/>
  <c r="P26" i="7"/>
  <c r="M26" i="7"/>
  <c r="J26" i="7"/>
  <c r="G26" i="7"/>
  <c r="AG27" i="7"/>
  <c r="AH28" i="7" s="1"/>
  <c r="E6" i="7"/>
  <c r="H45" i="6"/>
  <c r="G45" i="6"/>
  <c r="E49" i="6"/>
  <c r="E48" i="6"/>
  <c r="H23" i="6"/>
  <c r="E23" i="6"/>
  <c r="C23" i="6"/>
  <c r="E20" i="6"/>
  <c r="E19" i="6"/>
  <c r="E18" i="6"/>
  <c r="E17" i="6"/>
  <c r="E16" i="6"/>
  <c r="E15" i="6"/>
  <c r="G47" i="6" s="1"/>
  <c r="E13" i="6"/>
  <c r="E12" i="6"/>
  <c r="E11" i="6"/>
  <c r="E10" i="6"/>
  <c r="E9" i="6"/>
  <c r="E8" i="6"/>
  <c r="E7" i="6"/>
  <c r="E6" i="6"/>
  <c r="C49" i="6" s="1"/>
  <c r="E5" i="6"/>
  <c r="C48" i="6" s="1"/>
  <c r="C41" i="6"/>
  <c r="C40" i="6"/>
  <c r="C39" i="6"/>
  <c r="C38" i="6"/>
  <c r="C37" i="6"/>
  <c r="C36" i="6"/>
  <c r="C35" i="6"/>
  <c r="C34" i="6"/>
  <c r="C33" i="6"/>
  <c r="C32" i="6"/>
  <c r="C31" i="6"/>
  <c r="C30" i="6"/>
  <c r="C29" i="6"/>
  <c r="C28" i="6"/>
  <c r="C27" i="6"/>
  <c r="C26" i="6"/>
  <c r="C19" i="6"/>
  <c r="I26" i="5"/>
  <c r="B14" i="5"/>
  <c r="B28" i="4"/>
  <c r="B13" i="4"/>
  <c r="B54" i="3"/>
  <c r="B39" i="3"/>
  <c r="B25" i="3"/>
  <c r="B12" i="3"/>
  <c r="B54" i="2"/>
  <c r="B40" i="2"/>
  <c r="B26" i="2"/>
  <c r="B12" i="2"/>
  <c r="X26" i="10" l="1"/>
  <c r="Y27" i="10" s="1"/>
  <c r="L26" i="10"/>
  <c r="M27" i="10" s="1"/>
  <c r="R27" i="7"/>
  <c r="S28" i="7" s="1"/>
  <c r="AD27" i="7"/>
  <c r="AE28" i="7" s="1"/>
  <c r="AG28" i="8"/>
  <c r="AH29" i="8" s="1"/>
  <c r="AD26" i="10"/>
  <c r="AE27" i="10" s="1"/>
  <c r="F26" i="10"/>
  <c r="G27" i="10" s="1"/>
  <c r="I27" i="7"/>
  <c r="J28" i="7" s="1"/>
  <c r="X28" i="8"/>
  <c r="Y29" i="8" s="1"/>
  <c r="L28" i="8"/>
  <c r="M29" i="8" s="1"/>
  <c r="I28" i="8"/>
  <c r="J29" i="8" s="1"/>
  <c r="U21" i="9"/>
  <c r="V22" i="9" s="1"/>
  <c r="AD21" i="9"/>
  <c r="AE22" i="9" s="1"/>
  <c r="R21" i="9"/>
  <c r="S22" i="9" s="1"/>
  <c r="X21" i="9"/>
  <c r="Y22" i="9" s="1"/>
  <c r="AA21" i="9"/>
  <c r="AB22" i="9" s="1"/>
  <c r="L21" i="9"/>
  <c r="M22" i="9" s="1"/>
  <c r="I21" i="9"/>
  <c r="J22" i="9" s="1"/>
  <c r="O21" i="9"/>
  <c r="P22" i="9" s="1"/>
  <c r="F21" i="9"/>
  <c r="G22" i="9" s="1"/>
  <c r="X27" i="7"/>
  <c r="Y28" i="7" s="1"/>
  <c r="AA27" i="7"/>
  <c r="AB28" i="7" s="1"/>
  <c r="O27" i="7"/>
  <c r="P28" i="7" s="1"/>
  <c r="L27" i="7"/>
  <c r="M28" i="7" s="1"/>
  <c r="F27" i="7"/>
  <c r="G28" i="7" s="1"/>
  <c r="J36" i="11"/>
  <c r="J35" i="11"/>
  <c r="E5" i="9"/>
  <c r="E5" i="7"/>
  <c r="AB5" i="7"/>
  <c r="AB5" i="9"/>
  <c r="E4" i="10"/>
  <c r="E4" i="7"/>
  <c r="AB4" i="7"/>
  <c r="AB4" i="9"/>
  <c r="F40" i="13"/>
  <c r="B40" i="13"/>
  <c r="C40" i="13"/>
  <c r="AA28" i="8"/>
  <c r="AB29" i="8" s="1"/>
  <c r="O28" i="8"/>
  <c r="P29" i="8" s="1"/>
  <c r="F28" i="8"/>
  <c r="F28" i="11"/>
  <c r="G16" i="11"/>
  <c r="L21" i="2"/>
  <c r="H28" i="6" s="1"/>
  <c r="G28" i="6" s="1"/>
  <c r="L23" i="5"/>
  <c r="L8" i="5"/>
  <c r="L21" i="4"/>
  <c r="L8" i="4"/>
  <c r="L48" i="3"/>
  <c r="L35" i="3"/>
  <c r="L21" i="3"/>
  <c r="L8" i="3"/>
  <c r="L49" i="2"/>
  <c r="H30" i="6" s="1"/>
  <c r="G30" i="6" s="1"/>
  <c r="L35" i="2"/>
  <c r="L8" i="2"/>
  <c r="AL26" i="10" l="1"/>
  <c r="AB6" i="10" s="1"/>
  <c r="AL28" i="8"/>
  <c r="AB6" i="8" s="1"/>
  <c r="D37" i="13" s="1"/>
  <c r="F37" i="13" s="1"/>
  <c r="G29" i="8"/>
  <c r="AL21" i="9"/>
  <c r="AL22" i="9" s="1"/>
  <c r="H41" i="6"/>
  <c r="G41" i="6" s="1"/>
  <c r="J23" i="5"/>
  <c r="J28" i="5" s="1"/>
  <c r="J8" i="2"/>
  <c r="B14" i="2" s="1"/>
  <c r="M14" i="2" s="1"/>
  <c r="H27" i="6"/>
  <c r="G27" i="6" s="1"/>
  <c r="H40" i="6"/>
  <c r="G40" i="6" s="1"/>
  <c r="J8" i="5"/>
  <c r="J21" i="4"/>
  <c r="H30" i="4" s="1"/>
  <c r="O30" i="4" s="1"/>
  <c r="H38" i="6"/>
  <c r="G38" i="6" s="1"/>
  <c r="H37" i="6"/>
  <c r="G37" i="6" s="1"/>
  <c r="J8" i="4"/>
  <c r="J48" i="3"/>
  <c r="I56" i="3" s="1"/>
  <c r="P56" i="3" s="1"/>
  <c r="H35" i="6"/>
  <c r="G35" i="6" s="1"/>
  <c r="J35" i="3"/>
  <c r="H34" i="6"/>
  <c r="G34" i="6" s="1"/>
  <c r="J21" i="3"/>
  <c r="G27" i="3" s="1"/>
  <c r="N27" i="3" s="1"/>
  <c r="H33" i="6"/>
  <c r="G33" i="6" s="1"/>
  <c r="J8" i="3"/>
  <c r="H32" i="6"/>
  <c r="G32" i="6" s="1"/>
  <c r="J35" i="2"/>
  <c r="I42" i="2" s="1"/>
  <c r="P42" i="2" s="1"/>
  <c r="H29" i="6"/>
  <c r="G29" i="6" s="1"/>
  <c r="J49" i="2"/>
  <c r="J21" i="2"/>
  <c r="AL27" i="7"/>
  <c r="AL28" i="7" s="1"/>
  <c r="E41" i="13"/>
  <c r="G28" i="11"/>
  <c r="I16" i="11"/>
  <c r="AL27" i="10" l="1"/>
  <c r="AB6" i="7"/>
  <c r="D38" i="13" s="1"/>
  <c r="F38" i="13" s="1"/>
  <c r="AL29" i="8"/>
  <c r="AB6" i="9"/>
  <c r="D39" i="13" s="1"/>
  <c r="F39" i="13" s="1"/>
  <c r="B27" i="3"/>
  <c r="M27" i="3" s="1"/>
  <c r="H27" i="3"/>
  <c r="O27" i="3" s="1"/>
  <c r="I27" i="3"/>
  <c r="P27" i="3" s="1"/>
  <c r="B28" i="5"/>
  <c r="M28" i="5" s="1"/>
  <c r="I28" i="5"/>
  <c r="P28" i="5" s="1"/>
  <c r="H28" i="5"/>
  <c r="O28" i="5" s="1"/>
  <c r="G28" i="5"/>
  <c r="N28" i="5" s="1"/>
  <c r="G30" i="4"/>
  <c r="N30" i="4" s="1"/>
  <c r="B30" i="4"/>
  <c r="M30" i="4" s="1"/>
  <c r="B56" i="3"/>
  <c r="M56" i="3" s="1"/>
  <c r="G56" i="3"/>
  <c r="N56" i="3" s="1"/>
  <c r="J56" i="3"/>
  <c r="G42" i="2"/>
  <c r="N42" i="2" s="1"/>
  <c r="H42" i="2"/>
  <c r="O42" i="2" s="1"/>
  <c r="B42" i="2"/>
  <c r="M42" i="2" s="1"/>
  <c r="H14" i="2"/>
  <c r="O14" i="2" s="1"/>
  <c r="G14" i="2"/>
  <c r="N14" i="2" s="1"/>
  <c r="I14" i="2"/>
  <c r="P14" i="2" s="1"/>
  <c r="G16" i="5"/>
  <c r="N16" i="5" s="1"/>
  <c r="B16" i="5"/>
  <c r="M16" i="5" s="1"/>
  <c r="I16" i="5"/>
  <c r="P16" i="5" s="1"/>
  <c r="H16" i="5"/>
  <c r="O16" i="5" s="1"/>
  <c r="J16" i="5"/>
  <c r="J30" i="4"/>
  <c r="I30" i="4"/>
  <c r="P30" i="4" s="1"/>
  <c r="B15" i="4"/>
  <c r="M15" i="4" s="1"/>
  <c r="H15" i="4"/>
  <c r="O15" i="4" s="1"/>
  <c r="G15" i="4"/>
  <c r="N15" i="4" s="1"/>
  <c r="I15" i="4"/>
  <c r="P15" i="4" s="1"/>
  <c r="J15" i="4"/>
  <c r="H56" i="3"/>
  <c r="O56" i="3" s="1"/>
  <c r="J42" i="2"/>
  <c r="F31" i="13"/>
  <c r="F30" i="13"/>
  <c r="I41" i="3"/>
  <c r="P41" i="3" s="1"/>
  <c r="H41" i="3"/>
  <c r="O41" i="3" s="1"/>
  <c r="G41" i="3"/>
  <c r="N41" i="3" s="1"/>
  <c r="B41" i="3"/>
  <c r="M41" i="3" s="1"/>
  <c r="J41" i="3"/>
  <c r="B14" i="3"/>
  <c r="M14" i="3" s="1"/>
  <c r="H14" i="3"/>
  <c r="O14" i="3" s="1"/>
  <c r="I14" i="3"/>
  <c r="P14" i="3" s="1"/>
  <c r="G14" i="3"/>
  <c r="N14" i="3" s="1"/>
  <c r="J27" i="3"/>
  <c r="J14" i="3"/>
  <c r="I56" i="2"/>
  <c r="P56" i="2" s="1"/>
  <c r="H56" i="2"/>
  <c r="O56" i="2" s="1"/>
  <c r="B56" i="2"/>
  <c r="M56" i="2" s="1"/>
  <c r="G56" i="2"/>
  <c r="N56" i="2" s="1"/>
  <c r="J56" i="2"/>
  <c r="B28" i="2"/>
  <c r="M28" i="2" s="1"/>
  <c r="G28" i="2"/>
  <c r="N28" i="2" s="1"/>
  <c r="H28" i="2"/>
  <c r="O28" i="2" s="1"/>
  <c r="I28" i="2"/>
  <c r="P28" i="2" s="1"/>
  <c r="J28" i="2"/>
  <c r="J14" i="2"/>
  <c r="J16" i="11"/>
  <c r="K16" i="11" s="1"/>
  <c r="I28" i="11"/>
  <c r="J28" i="11" l="1"/>
  <c r="K28" i="11" s="1"/>
  <c r="K29" i="11" s="1"/>
  <c r="E43" i="13" s="1"/>
  <c r="E42" i="13"/>
  <c r="F29" i="13"/>
  <c r="F28" i="13"/>
  <c r="H42" i="6"/>
  <c r="H43" i="6" s="1"/>
  <c r="F43" i="6" l="1"/>
  <c r="G43" i="6"/>
  <c r="E20" i="14" s="1"/>
  <c r="F20" i="14" s="1"/>
  <c r="E21" i="14" s="1"/>
  <c r="F32" i="13"/>
  <c r="F33" i="13" s="1"/>
  <c r="D36" i="13" s="1"/>
  <c r="F36" i="13" s="1"/>
  <c r="F41" i="13" s="1"/>
  <c r="E44" i="13" s="1"/>
  <c r="H25" i="15" s="1"/>
  <c r="H28" i="15" l="1"/>
  <c r="H29" i="15" s="1"/>
  <c r="H35" i="15" s="1"/>
  <c r="C35" i="15" s="1"/>
  <c r="G28" i="15"/>
  <c r="E45" i="13"/>
  <c r="E46" i="13" s="1"/>
  <c r="F45" i="13"/>
</calcChain>
</file>

<file path=xl/comments1.xml><?xml version="1.0" encoding="utf-8"?>
<comments xmlns="http://schemas.openxmlformats.org/spreadsheetml/2006/main">
  <authors>
    <author>Siswandi</author>
  </authors>
  <commentList>
    <comment ref="E5" authorId="0" shapeId="0">
      <text>
        <r>
          <rPr>
            <b/>
            <sz val="9"/>
            <color indexed="81"/>
            <rFont val="Tahoma"/>
            <charset val="1"/>
          </rPr>
          <t>Isi NIP dengan format tanpa spasi diawali tanda apostrof (')</t>
        </r>
      </text>
    </comment>
    <comment ref="E6" authorId="0" shapeId="0">
      <text>
        <r>
          <rPr>
            <b/>
            <sz val="9"/>
            <color indexed="81"/>
            <rFont val="Tahoma"/>
            <charset val="1"/>
          </rPr>
          <t>Input NUPTK dengan diawali tanda apostrof (')</t>
        </r>
      </text>
    </comment>
    <comment ref="G8" authorId="0" shapeId="0">
      <text>
        <r>
          <rPr>
            <b/>
            <sz val="9"/>
            <color indexed="81"/>
            <rFont val="Tahoma"/>
            <charset val="1"/>
          </rPr>
          <t>Isi TMT dengan format diawali tanda apostrof (')</t>
        </r>
        <r>
          <rPr>
            <sz val="9"/>
            <color indexed="81"/>
            <rFont val="Tahoma"/>
            <charset val="1"/>
          </rPr>
          <t xml:space="preserve">
</t>
        </r>
      </text>
    </comment>
    <comment ref="E10" authorId="0" shapeId="0">
      <text>
        <r>
          <rPr>
            <b/>
            <sz val="9"/>
            <color indexed="81"/>
            <rFont val="Tahoma"/>
            <charset val="1"/>
          </rPr>
          <t>Isi masa kerja dengan format ... th ... bln terhitung mulai diterima CPNS</t>
        </r>
      </text>
    </comment>
    <comment ref="E14" authorId="0" shapeId="0">
      <text>
        <r>
          <rPr>
            <b/>
            <sz val="9"/>
            <color indexed="81"/>
            <rFont val="Tahoma"/>
            <charset val="1"/>
          </rPr>
          <t>isi dengan TMT pengangkatan pertama sbg KS dengan format diawali tanda apostrof (')</t>
        </r>
      </text>
    </comment>
    <comment ref="E25" authorId="0" shapeId="0">
      <text>
        <r>
          <rPr>
            <b/>
            <sz val="9"/>
            <color indexed="81"/>
            <rFont val="Tahoma"/>
            <charset val="1"/>
          </rPr>
          <t>Isi NIP dengan format diawali tanda apostrof (')</t>
        </r>
      </text>
    </comment>
    <comment ref="E28" authorId="0" shapeId="0">
      <text>
        <r>
          <rPr>
            <b/>
            <sz val="9"/>
            <color indexed="81"/>
            <rFont val="Tahoma"/>
            <charset val="1"/>
          </rPr>
          <t>Isi tanggal dengan format diawali tanda apostrof (')</t>
        </r>
        <r>
          <rPr>
            <sz val="9"/>
            <color indexed="81"/>
            <rFont val="Tahoma"/>
            <charset val="1"/>
          </rPr>
          <t xml:space="preserve">
</t>
        </r>
      </text>
    </comment>
    <comment ref="E29" authorId="0" shapeId="0">
      <text>
        <r>
          <rPr>
            <b/>
            <sz val="9"/>
            <color indexed="81"/>
            <rFont val="Tahoma"/>
            <charset val="1"/>
          </rPr>
          <t>Isi tanggal dengan format diawali tanda apostrof (')</t>
        </r>
      </text>
    </comment>
    <comment ref="C41" authorId="0" shapeId="0">
      <text>
        <r>
          <rPr>
            <b/>
            <sz val="9"/>
            <color indexed="81"/>
            <rFont val="Tahoma"/>
            <family val="2"/>
          </rPr>
          <t>Isi tanggal awal periode dengan format diawali tanda apostrof (')</t>
        </r>
      </text>
    </comment>
    <comment ref="E41" authorId="0" shapeId="0">
      <text>
        <r>
          <rPr>
            <b/>
            <sz val="9"/>
            <color indexed="81"/>
            <rFont val="Tahoma"/>
            <family val="2"/>
          </rPr>
          <t>isi tanggal akhir periode penilaian dengan format diawali tanda apostrof (')</t>
        </r>
      </text>
    </comment>
    <comment ref="H41" authorId="0" shapeId="0">
      <text>
        <r>
          <rPr>
            <b/>
            <sz val="9"/>
            <color indexed="81"/>
            <rFont val="Tahoma"/>
            <family val="2"/>
          </rPr>
          <t xml:space="preserve">Isi tanggal pelaksanaan penilaian dengan format diawali tanda apostrof (')
</t>
        </r>
      </text>
    </comment>
  </commentList>
</comments>
</file>

<file path=xl/sharedStrings.xml><?xml version="1.0" encoding="utf-8"?>
<sst xmlns="http://schemas.openxmlformats.org/spreadsheetml/2006/main" count="1667" uniqueCount="612">
  <si>
    <t>DATA PENILAIAN PENGEMBANGAN KOMPETENSI</t>
  </si>
  <si>
    <t>PROFESIONAL KEPALA SEKOLAH DAN PENILAI</t>
  </si>
  <si>
    <t>a.</t>
  </si>
  <si>
    <t>Nama KS yang dinilai</t>
  </si>
  <si>
    <t>:</t>
  </si>
  <si>
    <t>N I P</t>
  </si>
  <si>
    <t>NUPTK / NRG</t>
  </si>
  <si>
    <t>Tempat / Tgl Lahir</t>
  </si>
  <si>
    <t>Pangkat / Gol. / TMT</t>
  </si>
  <si>
    <t xml:space="preserve">Jabatan </t>
  </si>
  <si>
    <t>Kepala Sekolah</t>
  </si>
  <si>
    <t>Masa Kerja</t>
  </si>
  <si>
    <t>Jenis Kelamin</t>
  </si>
  <si>
    <t>Pend. Terakhir</t>
  </si>
  <si>
    <t>Spesialisasi</t>
  </si>
  <si>
    <t>TMT KS</t>
  </si>
  <si>
    <t>Penilaian Tahun</t>
  </si>
  <si>
    <t>b.</t>
  </si>
  <si>
    <t>Pangkat / Gol.</t>
  </si>
  <si>
    <t>c.</t>
  </si>
  <si>
    <t>Nama Instansi/Sklh.</t>
  </si>
  <si>
    <t>Telepon / Fax</t>
  </si>
  <si>
    <t>-</t>
  </si>
  <si>
    <t>Kelurahan</t>
  </si>
  <si>
    <t>Kecamatan</t>
  </si>
  <si>
    <t>Kota</t>
  </si>
  <si>
    <t>Provinsi</t>
  </si>
  <si>
    <t>d.</t>
  </si>
  <si>
    <t>Penilai</t>
  </si>
  <si>
    <t>NIP</t>
  </si>
  <si>
    <t>SK Penugasan</t>
  </si>
  <si>
    <t>Nomor</t>
  </si>
  <si>
    <t>Tanggal</t>
  </si>
  <si>
    <t>Berlaku sampai dgn</t>
  </si>
  <si>
    <t>Formatif</t>
  </si>
  <si>
    <t xml:space="preserve">Waktu </t>
  </si>
  <si>
    <t>s.d</t>
  </si>
  <si>
    <t>Sumatif</t>
  </si>
  <si>
    <t>v</t>
  </si>
  <si>
    <t xml:space="preserve"> (tanggal, bulan, tahun)</t>
  </si>
  <si>
    <t>Kemajuan</t>
  </si>
  <si>
    <t>1. PENGEMBANGAN DIRI DAN ORANG LAIN</t>
  </si>
  <si>
    <t>Kompetensi:</t>
  </si>
  <si>
    <t>1.1 Menunjukkan praktik pengembangan diri berdasarkan kesadaran dan kemauan pribadi.</t>
  </si>
  <si>
    <t>INDIKATOR</t>
  </si>
  <si>
    <t>TINGKAT KOMPETENSI</t>
  </si>
  <si>
    <t>BUKTI FISIK / INDIKATOR YANG TERIDENTIFIKASI</t>
  </si>
  <si>
    <t>1. Mengenali potensi diri dalam kepemimpinan pendidikan.</t>
  </si>
  <si>
    <t>1.</t>
  </si>
  <si>
    <t>2. Mengambil inisiatif, menetapkan tujuan, dan merencanakan pengembangan diri sesuai dengan kebutuhan kepemimpinan pendidikan yang dihadapi.</t>
  </si>
  <si>
    <t>2.</t>
  </si>
  <si>
    <t>3. Melakukan pengembangan diri sesuai dengan yang direncanakan.</t>
  </si>
  <si>
    <t>3.</t>
  </si>
  <si>
    <t>4. Melakukan refleksi terhadap hasil pengembangan diri untuk perbaikan.</t>
  </si>
  <si>
    <t>4.</t>
  </si>
  <si>
    <t>Evaluasi Kegiatan Program Kerja Sekolah dalam bentuk Rapat koordinasi dengan Tim Work Sekolah. (Dafhad dan Notulen Rapat)</t>
  </si>
  <si>
    <t>No.</t>
  </si>
  <si>
    <t>Berkembang</t>
  </si>
  <si>
    <t>Layak</t>
  </si>
  <si>
    <t>Cakap</t>
  </si>
  <si>
    <t>Mahir</t>
  </si>
  <si>
    <t>SKOR</t>
  </si>
  <si>
    <t>A.1</t>
  </si>
  <si>
    <t>Melakukan refleksi terhadap potensi diri dan hasil pengembangan diri sesuai dengan kebutuhan kepemimpinan pendidikan yang dihadapi.</t>
  </si>
  <si>
    <t>Membiasakan diri melakukan refleksi terhadap potensi diri dan hasil pengembangan diri sesuai dengan kebutuhan kepemimpinan pendidikan yang dihadapi sehingga dapat menentukan tujuan pengembangan diri yang spesifik.</t>
  </si>
  <si>
    <t>Menjadi terbiasa melakukan refleksi secara terstruktur dalam praktik kepemimpinan sehingga memiliki mekanisme dalam pengembangan diri secara mandiri.</t>
  </si>
  <si>
    <t>Menginisiasi kolaborasi dalam melakukan refleksi dengan melibatkan warga sekolah, termasuk memantau dampak efektivitasnya pada perkembangan
sekolah, sebagai dasar untuk melakukan pengembangan praktik kepemimpinan pembelajaran dan pendidikan.</t>
  </si>
  <si>
    <t>1.2 Mengembangkan kompetensi warga sekolah untuk meningkatkan kualitas pembelajaran.</t>
  </si>
  <si>
    <t>1. Memetakan kebutuhan belajar warga sekolah untuk meningkatkan kualitas pembelajaran.</t>
  </si>
  <si>
    <t>Analisis kebutuhan kompetensi guru, pelatihan bagi guru kerja sekolah, tertuang dalam program rencana kerja sekolah.</t>
  </si>
  <si>
    <t>2. Melakukan pendampingan kepada guru untuk melakukan pengembangan diri.</t>
  </si>
  <si>
    <t>Program Pelatihan Guru di lingkungan sekolah.</t>
  </si>
  <si>
    <t>3. Melakukan pendampingan kepada guru untuk meningkatkan kualitas pembelajaran.</t>
  </si>
  <si>
    <t>4. Mendorong warga sekolah menguasai kompetensi yang dibutuhkan.</t>
  </si>
  <si>
    <t>5. Memberikan kesempatan kepada warga sekolah untuk melakukan pengembangan kompetensi di luar sekolah.</t>
  </si>
  <si>
    <t xml:space="preserve">5. </t>
  </si>
  <si>
    <t>Program Pelatihan Guru di luar sekolah dan atau magang.</t>
  </si>
  <si>
    <t>A.2</t>
  </si>
  <si>
    <t>Memetakan kebutuhan belajar warga sekolah dalam melakukan pengembangan diri untuk meningkatkan kualitas pembelajaran.</t>
  </si>
  <si>
    <t>Menentukan strategi dan melakukan pendampingan kepada guru dalam pelaksanaan pengembangan diri dan peningkatan kualitas pembelajaran.</t>
  </si>
  <si>
    <t>Menentukan strategi dan melakukan pendampingan kepada guru dalam pelaksanaan pengembangan diri dan peningkatan kualitas pembelajaran serta memberikan kesempatan kepada warga sekolah dalam peningkatan kompetensi di luar sekolah.</t>
  </si>
  <si>
    <t>Mengembangkan mekanisme dalam pemetaan kebutuhan belajar warga sekolah, penentuan strategi, dan pendampingan kepada guru dalam pelaksanaan pengembangan diri dan peningkatan kualitas pembelajaran serta dalam memberikan kesempatan kepada warga sekolah dalam peningkatan kompetensi di luar sekolah.</t>
  </si>
  <si>
    <t>1.3 Berpartisipasi aktif dalam jejaring dan organisasi yang relevan dengan kepemimpinan sekolah untuk mengembangkan karier.</t>
  </si>
  <si>
    <t>1. Ikut serta dalam kegiatan jejaring dan organisasi yang relevan dengan kepemimpinan sekolah.</t>
  </si>
  <si>
    <t>Aktif pada Organisasi MKKS dan atau PGRI</t>
  </si>
  <si>
    <t>2. Berbagi praktik baik kepemimpinan sekolah dalam kegiatan jejaring dan organisasi yang relevan.</t>
  </si>
  <si>
    <t>Berbagi pengalaman dengan sekolah lain dalam bentuk Lokakarya dan atau kegiatan sejenis.</t>
  </si>
  <si>
    <t>3. Mengadopsi dan mengadaptasi praktik baik kepemimpinan dari kegiatan jejaring dan organisasi yang relevan.</t>
  </si>
  <si>
    <t>Aktif mengikuti Lokakarya dan atau kegiatan sejenis dalam rangka peningkatan kompetensi diri.</t>
  </si>
  <si>
    <t>4. Mendampingi pimpinan sekolah lain dalam pengembangan karier melalui jejaring dan organisasi yang relevan dengan kepemimpinan sekolah.</t>
  </si>
  <si>
    <t>5. Berinisiatif mengembangkan dan memberdayakan jejaring dan organisasi kepemimpinan sekolah.</t>
  </si>
  <si>
    <t>Menginisiasi dan aktif dalam menyusun Program MKKS.</t>
  </si>
  <si>
    <t>A.3</t>
  </si>
  <si>
    <t>Berpartisipasi
dalam kegiatan
jejaring dan
organisasi
kepemimpinan
sekolah dengan
mengambil
praktik baik dari
kepemimpinan
sekolah lain
untuk
melakukan
refleksi dalam
rangka
pengembangan diri.</t>
  </si>
  <si>
    <t>Berbagi praktik baik dalam kepemimpinan sekolah secara berkala dan konsisten melalui kegiatan jejaring dan organisasi yang relevan, serta mengadopsi dan mengadaptasi praktik baik dalam kepemimpinan sekolah lain yang relevan.</t>
  </si>
  <si>
    <t>Berbagi praktik baik dalam kepemimpinan sekolah secara berkala dan konsisten, mengadopsi dan mengadaptasi praktik baik dalam kepemimpinan sekolah lain yang relevan, serta mendampingi pimpinan sekolah lain dalam pengembangan karier melalui jejaring dan organisasi yang relevan dengan kepemimpinan sekolah.</t>
  </si>
  <si>
    <t>Menginisiasi pengembangan dan pemberdayaan jejaring dan organisasi kepemimpinan sekolah untuk memfasilitasi kegiatan berbagi praktik baik dalam kepemimpinan sekolah secara berkala dan konsisten, kegiatan mengadopsi dan mengadaptasi praktik baik dalam kepemimpinan sekolah lain yang relevan, serta kegiatan mendampingi pimpinan sekolah lain dalam pengembangan karier.</t>
  </si>
  <si>
    <t>1.4 Menunjukkan kematangan spiritual, moral, dan emosi untuk berperilaku sesuai dengan kode etik.</t>
  </si>
  <si>
    <t>1. Mengaktualisasikan makna, tujuan, dan pandangan hidup pimpinan sekolah berdasarkan keyakinannya terhadap Tuhan Yang Maha Esa.</t>
  </si>
  <si>
    <t>Keterampilan spiritual (SQ) dalam kehidupan sehari-hari di dalam dan di luar sekolah yang religius.</t>
  </si>
  <si>
    <t>2. Mengelola emosi agar berdampak positif dalam kepemimpinan sekolah.</t>
  </si>
  <si>
    <t>Keterampilan emosional (EQ) dalam kehidupan sehari-hari di dalam dan di luar sekolah yang rendah hati dan bersahaja.</t>
  </si>
  <si>
    <t>3. Menggunakan prinsip moral dalam melakukan pengambilan keputusan.</t>
  </si>
  <si>
    <t>Keterampilan emosional (EQ) dalam kehidupan sehari-hari di dalam dan di luar sekolah yang santun, berempati dan bijak.</t>
  </si>
  <si>
    <t>4. Melaksanakan perilaku kerja dan praktik kepemimpinan yang mengacu pada kode etik.</t>
  </si>
  <si>
    <t>Keterampilan emosional spiritual (ESQ) dalam kehidupan sehari-hari di dalam dan di luar sekolah yang menjadi panutan warga sekolah.</t>
  </si>
  <si>
    <t>5. Menerapkan strategi untuk menghindari pelanggaran kode etik dan konflik kepentingan.</t>
  </si>
  <si>
    <t>Taat Azaz dan kode etik sebagai seorang pimpinan dan pendidik.</t>
  </si>
  <si>
    <t>Mengelola emosi, menggunakan prinsip moral, dan menunjukkan keyakinan terhadap Tuhan yang Maha Esa untuk berperilaku kerja yang mengacu pada kode etik.</t>
  </si>
  <si>
    <t>Mengelola emosi, menggunakan prinsip moral, dan menunjukkan keyakinan terhadap Tuhan yang Maha Esa untuk mengembangkan perilaku kerja dan pembelajaran yang mengacu pada kode etik.</t>
  </si>
  <si>
    <t>Mengelola emosi, menggunakan prinsip moral, dan menunjukkan keyakinan terhadap Tuhan yang Maha Esa untuk mengembangkan perilaku kerja dan pembelajaran yang mengacu pada kode etik, serta mengantisipasi pelanggaran kode etik dan menghindari konflik kepentingan.</t>
  </si>
  <si>
    <t xml:space="preserve">Membantu kepemimpinan sekolah yang lain dalam mengelola emosi, menggunakan prinsip moral, dan menunjukkan keyakinan terhadap Tuhan yang Maha Esa untuk mengembangkan perilaku kerja dan pembelajaran yang mengacu pada kode etik serta mengantisipasi terjadinya pelanggaran kode etik dan menghindari konflik kepentingan. </t>
  </si>
  <si>
    <t>Jawa Tengah</t>
  </si>
  <si>
    <t>2. KEPEMIMPINAN PEMBELAJARAN</t>
  </si>
  <si>
    <t>2.1 Memimpin upaya pengembangan lingkungan belajar yang berpusat pada murid.</t>
  </si>
  <si>
    <t>2. Mengembangkan komunikasi dan interaksi warga sekolah yang saling
percaya dan peduli.</t>
  </si>
  <si>
    <t>Rapat Koordinasi Guru dan Tendik serta Komite sekolah secara periodik.</t>
  </si>
  <si>
    <t>3. Memfasilitasi masukan dan aspirasi murid dalam penyusunan kebijakan pegembangan lingkungan belajar dan pelaksanaan praktik belajar.</t>
  </si>
  <si>
    <t>4. Memastikan guru melibatkan murid dalam membangun lingkungan belajar
yang kondusif.</t>
  </si>
  <si>
    <t>Pengawasan dan Evaluasi kegiatan guru dan tendik secara periodik</t>
  </si>
  <si>
    <t>B.1</t>
  </si>
  <si>
    <t>Mengajak guru untuk mengembangkan kelas sebagai sistem sosial yang mewujudkan merdeka belajar.</t>
  </si>
  <si>
    <t>Melibatkan seluruh warga sekolah untuk berpartisipasi dalam mewujudkan lingkungan belajar yang aman dan nyaman bagi aktivitas murid dan guru sehingga senantiasa terwujud merdeka belajar.</t>
  </si>
  <si>
    <t>Memastikan dan membangun komunikasi serta interaksi persuasif seluruh warga sekolah dalam berpartisipasi mewujudkan lingkungan sekolah yang kondusif, aman, dan nyaman bagi aktivitas murid dan guru sehingga senantiasa terwujud merdeka belajar.</t>
  </si>
  <si>
    <t>Mengembangkan sistem yang memastikan masukan dan aspirasi murid sebagai pertimbangan dalam penyusunan kebijakan dan praktik belajar pada level kelas dan sekolah dengan dukungan dari warga sekolah yang lain untuk mewujudkan lingkungan belajar yang kondusif, aman, dan nyaman bagi aktivitas murid dan guru sehingga senantiasa terwujud merdeka belajar.</t>
  </si>
  <si>
    <t>2.2 Memimpin perencanaan dan pelaksanaan proses belajar yang berpusat pada murid.</t>
  </si>
  <si>
    <t>1. Memimpin pertemuan guru untuk merencanakan proses belajar yang berpusat pada murid.</t>
  </si>
  <si>
    <t>Daftar hadir dan notulen Rapat secara periodik dengan guru dan tendik.</t>
  </si>
  <si>
    <t>2. Memberi umpan balik terhadap perencanaan dan pelaksanaan proses belajar sebagai dasar bagi guru melakukan perbaikan.</t>
  </si>
  <si>
    <t>Adanya reward dan atau punishment (teguran) bagi guru yang berprilaku baik dan negatif</t>
  </si>
  <si>
    <t>3. Menunjukkan praktik pembelajaran yang berpusat pada murid sebagai teladan bagi guru.</t>
  </si>
  <si>
    <t>4. Menyediakan dukungan agar guru fokus dalam melaksanakan proses belajar yang berpusat pada murid.</t>
  </si>
  <si>
    <t>B.2</t>
  </si>
  <si>
    <t>Mengadakan pertemuan untuk melakukan perbaikan perencanaan dan peningkatan praktik pembelajaran untuk menumbuhkan kegemaran belajar setiap murid.</t>
  </si>
  <si>
    <t>Mengadakan dan memandu pertemuan untuk membantu guru dalam melakukan refleksi untuk memperbaiki aktivitas belajar yang berpusat pada murid dan bermakna bagi setiap murid.</t>
  </si>
  <si>
    <t>Menumbuhkan kebiasaan berdiskusi aktif untuk membantu guru dalam melakukan refleksi untuk memperbaiki aktivitas belajar yang berpusat pada murid dan bermakna bagi setiap murid berdasarkan praktik baik pembelajaran dan data dari asesmen proses dan hasil belajar.</t>
  </si>
  <si>
    <t>Mengembangkan mekanisme yang digunakan untuk membantu guru mendapatkan dukungan dari guru lain atau manajemen sekolah dalam meningkatkan kualitas pembelajaran yang berpusat pada murid berdasarkan praktik baik pembelajaran dan data dari asesmen proses dan hasil belajar.</t>
  </si>
  <si>
    <t>2.3 Memimpin refleksi dan perbaikan kualitas proses belajar yang berpusat pada murid.</t>
  </si>
  <si>
    <t>1. Mengoordinasi pengumpulan dan pengolahan data terkait proses dan hasil belajar murid.</t>
  </si>
  <si>
    <t>Adanya Admin / operator sekolah khusus bidang akademik</t>
  </si>
  <si>
    <t>2. Mengoordinasi evaluasi praktik pembelajaran berdasarkan data terkait proses dan hasil belajar murid.</t>
  </si>
  <si>
    <t>3. Memimpin pertemuan refleksi secara berkala untuk perbaikan kualitas proses belajar.</t>
  </si>
  <si>
    <t>Rapat koordinasi secara periodik khusus terkait hasil belajar siswa.</t>
  </si>
  <si>
    <t>4. Membimbing guru untuk melakukan perbaikan kualitas proses belajar berdasarkan hasil dari refleksi.</t>
  </si>
  <si>
    <t>Tindak lanjut hasil supervisi dan berbagi pengalaman dengan guru.</t>
  </si>
  <si>
    <t>B.3</t>
  </si>
  <si>
    <t>Memimpin pertemuan refleksi secara berkala yang melibatkan semua guru untuk perbaikan kualitas proses belajar.</t>
  </si>
  <si>
    <t>Memimpin pertemuan refleksi secara berkala yang melibatkan semua guru berdasarkan analisis data yang menghasilkan inisiatif untuk perbaikan kualitas proses belajar yang terukur.</t>
  </si>
  <si>
    <t>Memimpin pertemuan refleksi secara berkala yang melibatkan semua guru berdasarkan analisis data yang menghasilkan inisiatif kolaboratif untukperbaikan kualitas proses belajar yang terukur.</t>
  </si>
  <si>
    <t>Mengembangkan mekanisme refleksi secara berkala yang melibatkan semua guru berdasarkan analisis data yang menghasilkan inisiatif kolaboratif untuk perbaikan kualitas proses belajar yang terukur.</t>
  </si>
  <si>
    <t>2.4 Melibatkan orang tua/wali murid sebagai pendamping dan sumber belajar di sekolah.</t>
  </si>
  <si>
    <t>1. Mendukung guru untuk memahami kebutuhan dan karakteristik orang tua/wali murid.</t>
  </si>
  <si>
    <t>Memfasilitasi kebutuhan guru dan wali murid.</t>
  </si>
  <si>
    <t>2. Menginisiasi komunikasi dan interaksi dengan orang tua/wali murid.</t>
  </si>
  <si>
    <t>Notulen dafhad Rapat koordinasi dengan Komite sekolah secara berkala.</t>
  </si>
  <si>
    <t>3. Menyediakan dukungan kepada guru agar dapat berkomunikasi dan berinteraksi dengan orang tua/wali murid..</t>
  </si>
  <si>
    <t>Adanya waktu dan fasilitas dialog dengan komite sekolah dan wali murid.</t>
  </si>
  <si>
    <t>4. Menyediakan kesempatan terbuka bagi orang tua/wali murid untuk menyampaikan pendapat.</t>
  </si>
  <si>
    <t>5. Menyediakan kesempatan bagi orang tua/wali murid untuk berperan sebagai pendamping dan sumber belajar.</t>
  </si>
  <si>
    <t>6. Mendorong orang tua/wali murid untuk menggunakan kesempatan sebagai pendamping dan sumber belajar.</t>
  </si>
  <si>
    <t>Membangun komunikasi berdasarkan pemahaman empatik untuk mengoptimalkan peran orang tua/wali murid sebagai pendamping belajar.</t>
  </si>
  <si>
    <t>Memfasilitasi interaksi antara orang tua/wali murid dan guru berdasarkan pemahaman empatik untuk mengoptimalkan peran orang tua/wali murid sebagai pendamping dan sumber belajar di sekolah.</t>
  </si>
  <si>
    <t>Memfasilitasi secara berkala interaksi antara murid, orang tua/wali murid, dan guru berdasarkan pemahaman empatik untuk mengoptimalkan peran orang tua/wali murid sebagai pendamping dan sumber belajar di sekolah yang berdampak pada peningkatan kualitas proses belajar.</t>
  </si>
  <si>
    <t>Mengembangkan mekanisme untuk memfasilitasi secara berkala interaksi antara murid, orang tua/wali murid, dan guru serta menyediakan peran bagi orang tua/wali murid untuk terlibat dalam proses belajar dan menangani keluhan orang tua/wali murid yang berdampak pada peningkatan kualitas proses belajar.</t>
  </si>
  <si>
    <t>3. KEPEMIMPINAN MANAJEMEN SEKOLAH</t>
  </si>
  <si>
    <t>3.1 Mengembangkan dan mewujudkan visi sekolah yang berorientasi pada murid.</t>
  </si>
  <si>
    <t>1. Memfasilitasi keikutsertaan warga sekolah dalam penyusunan visi dan misi sekolah serta programnya.</t>
  </si>
  <si>
    <t>Notulen dafhad kegiatan evaluasi penyusunan Visi misi sekolah.</t>
  </si>
  <si>
    <t>2. Menumbuhkan budaya belajar warga sekolah yang berorientasi pada murid untuk mewujudkan visi dan misi sekolah.</t>
  </si>
  <si>
    <t>Terlihat adanya budaya sekolah dalam keseharian yang telah terbentuk.</t>
  </si>
  <si>
    <t>3. Mengomunikasikan visi dan misi sekolah dengan menggunakan basis bukti dan data melalui berbagai media.</t>
  </si>
  <si>
    <t>Terpasangnya poster visi-misi sekolah di beberapa tempat di lingkungan sekolah.</t>
  </si>
  <si>
    <t>4. Memberi kesempatan pada warga sekolah untuk mencoba pendekatan baru secara interaktif dan reflektif sesuai perannya dalam mewujudkan visi dan misi sekolah.</t>
  </si>
  <si>
    <t>Memfasilitasi pondok baca dan atau Majalah Dinding di sekitar dalam lingkungan sekolah.</t>
  </si>
  <si>
    <t>5. Mengevaluasi implementasi program secara berkala untuk mewujudkan visi dan misi sekolah.</t>
  </si>
  <si>
    <t>5.</t>
  </si>
  <si>
    <t>C.1</t>
  </si>
  <si>
    <t>Memfasilitasi keikutsertaan warga sekolah dalam menyusun visi dan misi sekolah serta programnya.</t>
  </si>
  <si>
    <t>Memfasilitasi keikutsertaan warga sekolah dalam menyusun visi dan misi sekolah yang menumbuhkan budaya belajar yang berorientasi pada murid serta mengomunikasi-kannya berbasis bukti dan data melalui berbagai media.</t>
  </si>
  <si>
    <t>Memfasilitasi keikutsertaan warga sekolah dalam menyusun, mengomunikasikan, dan mewujudkan visi dan misi sekolah dengan pendekatan baru secara iteratif dan reflektif sesuai dengan perannya, serta mengevaluasi implementasi program secara berkala untuk mewujudkan visi dan misi sekolah.</t>
  </si>
  <si>
    <t>Membangun mekanisme dalam memfasilitasi keikutsertaan warga sekolah dalam menyusun, mengomunikasikan, dan mewujudkan visi dan misi sekolah dengan pendekatan baru secara interaktif dan reflektif sesuai dengan perannya, serta mengevaluasi implementasi program secara berkala untuk mewujudkan visi dan misi sekolah.</t>
  </si>
  <si>
    <t>3.2 Memimpin dan mengelola program sekolah yang berdampak pada murid.</t>
  </si>
  <si>
    <t>1. Menyusun program prioritas dalam merancang program yang sesuai dengan visi dan misi sekolah, realistis, dan berorientasi pada murid.</t>
  </si>
  <si>
    <t>Analisis kebutuhan program kerja priortas sekolah dalam bentuk laporan PBD Rapor Pendidikan.</t>
  </si>
  <si>
    <t>2. Mendapatkan sumber daya yang sesuai dan dapat dipertanggungjawabkan untuk melaksanakan program sekolah.</t>
  </si>
  <si>
    <t>3. Memberdayakan sumber daya sekolah yang tersedia secara efektif dan efisien untuk meningkatkan kualitas belajar.</t>
  </si>
  <si>
    <t>4. Menunjukkan praktik baik pelaksanaan program sekolah yang berdampak pada murid.</t>
  </si>
  <si>
    <t>Adanya prestasi siswa baik akademik dan atau non akademik.</t>
  </si>
  <si>
    <t>5. Mengarahkan warga sekolah untuk menjalankan program dengan menjelaskan keterkaitan program dengan visi dan misi sekolah.</t>
  </si>
  <si>
    <t>6. Memantau dan memberi umpan balik untuk memotivasi warga sekolah dalam menjalankan program yang berdampak pada murid.</t>
  </si>
  <si>
    <t>6.</t>
  </si>
  <si>
    <t>7. Memandu pertemuan secara berkala untuk merefleksikan dan memperbaiki pelaksanaan program sekolah agar lebih berdampak pada murid.</t>
  </si>
  <si>
    <t>7.</t>
  </si>
  <si>
    <t>Notulen dafhad kegiatan Evaluasi Ketercapaian Program Kerja Sekolah.</t>
  </si>
  <si>
    <t>C.2</t>
  </si>
  <si>
    <t>Menyusun program sekolah dan memantau keterlaksanaannya agar berjalan sesuai dengan rencana program dan visi dan misi sekolah.</t>
  </si>
  <si>
    <t>Mengorganisasi warga sekolah dalam menyusun program sekolah dan memberdayakan sumber daya yang tersedia untuk melaksanakan program sekolah secara efektif dan efisien.</t>
  </si>
  <si>
    <t>Mengorganisasi warga sekolah dalam melaksanakan program sekolah dengan menunjukkan praktik baik, memantau, memberi umpan balik, dan memandu pertemuan secara berkala untuk memperbaiki pelaksanaan program sekolah agar lebih berdampak pada murid.</t>
  </si>
  <si>
    <t>Mengembangkan mekanisme untuk mengorganisasi warga sekolah dalam melaksanakan program sekolah dengan menunjukkan praktik baik, memantau, memberi umpan balik, dan memandu pertemuan secara berkala untuk memperbaiki pelaksanaan program sekolah agar lebih berdampak pada murid.</t>
  </si>
  <si>
    <t>4. KEPEMIMPINAN PENGEMBANGAN SEKOLAH</t>
  </si>
  <si>
    <t>4.1 Memimpin program pengembangan sekolah untuk mengoptimalkan proses belajar murid dan mendukung kebutuhan masyarakat sekitar sekolah yang relevan.</t>
  </si>
  <si>
    <t>1. Melakukan evaluasi diri sekolah yang melibatkan warga sekolah dengan berbasis data dan bukti.</t>
  </si>
  <si>
    <t>Adanya kegiatan PBD Rapor Pendidikan dan sinkronisasi kurikulum (Dokumen, Notulen, dafhad).</t>
  </si>
  <si>
    <t>2. Menentukan prioritas, merancang, dan melaksanakan program pengembangan sekolah dengan mengacu pada kebutuhan murid, ketersediaan sumber daya, serta visi dan misi sekolah.</t>
  </si>
  <si>
    <t>3. Menginisiasi program pengembangan sekolah dalam lingkup terbatas untuk mendapatkan bukti keberhasilan sebelum diterapkan pada lingkup yang
lebih luas.</t>
  </si>
  <si>
    <t>4. Mengimplementasikan pendekatan inovatif untuk meningkatkan efektivitas dan efisiensi program pengembangan sekolah.</t>
  </si>
  <si>
    <t>5. Mengorganisasi proses pengembangan sekolah untuk memastikan peningkatan kualitas proses belajar yang berdampak pada murid.</t>
  </si>
  <si>
    <t>6. Mewujudkan peran sekolah untuk mendukung kebutuhan masyarakat sekitar sekolah yang relevan.</t>
  </si>
  <si>
    <t>Merencanakan dan mengorganisasi program pengembangan sekolah secara efektif dan efisiensi.</t>
  </si>
  <si>
    <t>Merencanakan dan mengorganisasi program pengembangan sekolah secara efektif dan efisien untuk meningkatkan kualitas proses belajar yang berdampak pada murid.</t>
  </si>
  <si>
    <t>Melibatkan warga sekolah dalam proses pengembangan sekolah yang berpendekatan inovatif, yang efektif dan efisien untuk meningkatkan kualitas proses belajar yang berdampak pada murid serta mendukung kebutuhan masyarakat sekitar sekolah yang relevan.</t>
  </si>
  <si>
    <t>Membangun mekanisme untuk memfasilitasi proses pengembangan sekolah yang berpendekatan inovatif, yang efektif dan efisien untuk meningkatkan
kualitas proses belajar yang berdampak pada murid serta mendukung kebutuhan masyarakat sekitar sekolah yang relevan.</t>
  </si>
  <si>
    <t xml:space="preserve">4.2 Melibatkan orang tua/wali murid dan masyarakat dalam pengembangan sekolah. </t>
  </si>
  <si>
    <t>1. Mengomunikasikan pentingnya pengembangan sekolah untuk peningkatan kualitas belajar murid kepada orang tua/wali murid dan masyarakat.</t>
  </si>
  <si>
    <t>Adanya koordinasi dan atau sosialisasi program kerja bersama dengan melibatkan Komite Sekolah (Notulen, dafhad)</t>
  </si>
  <si>
    <t>2. Menyediakan kesempatan bagi orang tua/wali murid dan masyarakat untuk mengambil peran dalam pengembangan sekolah.</t>
  </si>
  <si>
    <t>Memfasilitasi dan memberi kesempatan kepada komite sekolah / wali murid dalam pengembangan program yang ada di sekolah.</t>
  </si>
  <si>
    <t>3. Mengomunikasikan dampak hasil pengembangan sekolah pada peningkatan kualitas belajar murid kepada orang tua/wali murid dan masyarakat.</t>
  </si>
  <si>
    <t>Adanya sosialiasi hasil capaian pengembangan program kerja sekolah kepada komite sekolah / wali murid secara periodik dan atau insidental</t>
  </si>
  <si>
    <t>Mengomunikasikan dan meminta masukan dari orang tua/wali murid dan masyarakat terkait dampak hasil pengembangan sekolah pada peningkatan kualitas belajar murid.</t>
  </si>
  <si>
    <t xml:space="preserve">Mengomunikasikan dengan menggunakan berbagai strategi komunikasi yang mendorong keterlibatan orang tua/wali murid dan masyarakat dalam
pengembangan sekolah yang berdampak pada peningkatan kualitas belajar murid. </t>
  </si>
  <si>
    <t>Mengomunikasikan hasil pengembangan sekolah serta menyediakan kesempatan bagi orang tua/wali murid dan masyarakat untuk mengambil peran dalam program pengembangan sekolah yang berdampak pada peningkatan kualitas belajar murid.</t>
  </si>
  <si>
    <t>Membangun mekanisme yang memfasilitasi komunikasi hasil pengembangan sekolah dan penyediaan kesempatan bagi orang tua/wali murid dan masyarakat untuk mengambil peran dalam program pengembangan sekolah yang berdampak pada peningkatan kualitas belajar murid.</t>
  </si>
  <si>
    <t>REKAPITULASI HASIL PENILAIAN</t>
  </si>
  <si>
    <t>PENGEMBANGAN KOMPETENSI PROFESIONAL KEPALA SEKOLAH</t>
  </si>
  <si>
    <t>Jabatan</t>
  </si>
  <si>
    <t>s.d.</t>
  </si>
  <si>
    <t>NO</t>
  </si>
  <si>
    <t>KOMPETENSI KEPEMIMPINAN</t>
  </si>
  <si>
    <t>A.</t>
  </si>
  <si>
    <t>B.</t>
  </si>
  <si>
    <t>C.</t>
  </si>
  <si>
    <t>D.</t>
  </si>
  <si>
    <t>Jumlah (Hasil Penilaian Kompetensi Profesional Kepala Sekolah)</t>
  </si>
  <si>
    <t>Hasil Penilaian Profesional KS (Skala 100) : (Skor/48) x 100</t>
  </si>
  <si>
    <t>Penilai,</t>
  </si>
  <si>
    <t>Kepala Sekolah,</t>
  </si>
  <si>
    <t>01 Januari 2023</t>
  </si>
  <si>
    <t>31 Desember 2023</t>
  </si>
  <si>
    <t>10 Desember 2023</t>
  </si>
  <si>
    <t>Pembina Tk I</t>
  </si>
  <si>
    <t>IV b</t>
  </si>
  <si>
    <t>Laki-laki</t>
  </si>
  <si>
    <t>S 2</t>
  </si>
  <si>
    <t>1 Januari 2014</t>
  </si>
  <si>
    <t>Drs. Yuwana, M.Kom.</t>
  </si>
  <si>
    <t>29 Januari 2014</t>
  </si>
  <si>
    <t>Kepal Sekolah yang Dinilai,</t>
  </si>
  <si>
    <t>PENILAIAN KEPALA SEKOLAH / PENDIDIK OLEH PESERTA DIDIK</t>
  </si>
  <si>
    <t>Nama</t>
  </si>
  <si>
    <t>Observer</t>
  </si>
  <si>
    <t xml:space="preserve">Tugas Pokok </t>
  </si>
  <si>
    <t>Hasil Nilai</t>
  </si>
  <si>
    <t>No</t>
  </si>
  <si>
    <t>Komponen</t>
  </si>
  <si>
    <t>Pernyataan</t>
  </si>
  <si>
    <t>Kepemimpinan kepala Sekolah</t>
  </si>
  <si>
    <t>Kepala sekolah dapat memimpin sekolah dengan tertib dan disiplin</t>
  </si>
  <si>
    <t>Kepala sekolah dapat mewujudkan lingkungan sekolah yang nyaman untuk belajar</t>
  </si>
  <si>
    <t>Kepala sekolah dapat bekerjasama dengan guru-guru dengan kompak</t>
  </si>
  <si>
    <t>Kepala sekolah dapat memotivasi siswa dan warga sekolah untuk berprestasi</t>
  </si>
  <si>
    <t>Kepala sekolah memfasilitasi kegiatan dan sarana  pembelajaran  dengan baik</t>
  </si>
  <si>
    <t>Perilaku sehari-hari kepala sekolah</t>
  </si>
  <si>
    <t>Kepala sekolah dapat memberi contoh perilaku yang sesuai dengan aturan</t>
  </si>
  <si>
    <t>Kepala sekolah menjalankan ibadah sesuai dengan ajaran agamanya</t>
  </si>
  <si>
    <t>Kepala sekolah berpakaian rapih sesuai dengan aturan sekolah</t>
  </si>
  <si>
    <t>Kepala sekolah menghargai perbedaan asal, suku, agama dan ras.</t>
  </si>
  <si>
    <t>Kepala sekolah memberikan tugas apabila ada guru berhalangan hadir</t>
  </si>
  <si>
    <t>Hubungan sosial dengan peserta didik</t>
  </si>
  <si>
    <t>Kepala sekolah dapat mengenal saya dan teman-teman selama di sekolah</t>
  </si>
  <si>
    <t>Kepala sekolah memberi perhatian kepada saya dan teman-teman</t>
  </si>
  <si>
    <t>Kepala sekolah memelihara komunikasi yang baik dengan semua peserta didik</t>
  </si>
  <si>
    <t>Kepala sekolah mudah dihubungi pada saat diperlukan untuk diskusi</t>
  </si>
  <si>
    <t>Kepala sekolah akrab dengan saya dan teman-teman</t>
  </si>
  <si>
    <t>Jumlah Per Skor</t>
  </si>
  <si>
    <t>Jumlah Skor</t>
  </si>
  <si>
    <t xml:space="preserve">Hasil </t>
  </si>
  <si>
    <t>Skor Maksimum = Jumlah indikator x 2</t>
  </si>
  <si>
    <t>Akhir</t>
  </si>
  <si>
    <t>Nilai Kinerja= (Jumlah skor/skor maksimum) x 100</t>
  </si>
  <si>
    <t>Sebutan</t>
  </si>
  <si>
    <t>PENILAIAN KEPALA SEKOLAH / PENDIDIK OLEH TEMAN SEJAWAT</t>
  </si>
  <si>
    <t xml:space="preserve">Perilaku Kepala sekolah sehari-hari </t>
  </si>
  <si>
    <t>Kepala sekolah bekerja sesuai jadwal yang ditetapkan</t>
  </si>
  <si>
    <t>Kepala sekolah berpakaian rapi dan/atau sopan</t>
  </si>
  <si>
    <t>Kepala sekolah berprilaku baik terhadap saya dan Kepala sekolah lain</t>
  </si>
  <si>
    <t>Kepala sekolah bersedia menerima kritik dan saran dari saya atau guru lainnya</t>
  </si>
  <si>
    <t>Kepala sekolah berpartisispasi aktif dalam kegiatan peningkatan prestasi sekolah</t>
  </si>
  <si>
    <t>Hubungan Kepala sekolah dengan Teman Sejawat</t>
  </si>
  <si>
    <t xml:space="preserve">Kepala sekolah bersikap ramah kepada saya atau orang lain. </t>
  </si>
  <si>
    <t>Kepala sekolah berbahasa santun kepada saya atau orang lain.</t>
  </si>
  <si>
    <t>Kepala sekolah pandai berkomunikasi secara lisan atau tertulis</t>
  </si>
  <si>
    <t>Kepala sekolah bersedia diajak berdikusi tentang segala hal terkait kepentingan peserta didik dan sekolah</t>
  </si>
  <si>
    <t>Kepala sekolah bersedia membantu menyelesaikan masalah saya dan guru lainnya</t>
  </si>
  <si>
    <t xml:space="preserve">Perilaku Profesional Kepala sekolah </t>
  </si>
  <si>
    <t>Kepala sekolah  memiliki pengetahuan dan keterampilan Teknologi Informasi (TI) yang memadai</t>
  </si>
  <si>
    <t>Kepala sekolah berada di sekolah tepat waktu</t>
  </si>
  <si>
    <t>Kepala sekolah keluar dari sekolah tepat waktu</t>
  </si>
  <si>
    <t>Kepala sekolah memberikan tugas kepada peserta didik apa bila ada guru berhalangan hadir untuk mengajar</t>
  </si>
  <si>
    <t>Kepala sekolah memperlakukan peserta didik dengan penuh kasih sayang</t>
  </si>
  <si>
    <t>PENILAIAN KEPALA SEKOLAH / PENDIDIK OLEH ORANG TUA / WALI / KOMITE</t>
  </si>
  <si>
    <t>Komunikasi</t>
  </si>
  <si>
    <t>Kepala sekolah memberitahukan perkembangan belajar putra / putri saya</t>
  </si>
  <si>
    <t xml:space="preserve">Kepala sekolah memberi kesempatan berkomunikasi dengan saya yang berkaitan dengan perilaku atau kesulitan belajar </t>
  </si>
  <si>
    <t>Kepala sekolah bekerjasama dengan orang tua untuk menyelesaikan kesulitan belajar putra / putri saya</t>
  </si>
  <si>
    <t>Kepercayaan dalam memberikan pendidikan</t>
  </si>
  <si>
    <t>Kepala sekolah berperan sebagai orang tua bagi putra / putri saya di sekolah</t>
  </si>
  <si>
    <t>Kepala sekolah mengubahn perilaku putra / putri saya menjadi lebih baik</t>
  </si>
  <si>
    <t>Kepala sekolah memberikan bimbingan dalam pembelajaran kepada putra / putri saya yang dapat dimanfaatkan dalam kehidupan sehari-hari</t>
  </si>
  <si>
    <t>Kepala sekolah disenangi oleh putra / putri saya dan teman-temannya</t>
  </si>
  <si>
    <t xml:space="preserve">Kepala sekolah menyampaikan secara umum hasil belajar putra - putri saya </t>
  </si>
  <si>
    <t>PENILAIAN KEPALA SEKOLAH / PENDIDIK OLEH DUNIA USAHA DAN DUNIA INDUSTRI (DU-DI)</t>
  </si>
  <si>
    <t>Kepala sekolah mengucapkan salam ketika berjumpa</t>
  </si>
  <si>
    <t>Kepala sekolah berpakaian sopan</t>
  </si>
  <si>
    <t>Kepala sekolah berbicara santun</t>
  </si>
  <si>
    <t>Kepala sekolah bersikap ramah</t>
  </si>
  <si>
    <t>Kepala sekolah bersikap sabar</t>
  </si>
  <si>
    <t>Kepala sekolah menunjukkan sikap bertanggung jawab</t>
  </si>
  <si>
    <t>Kepala sekolah menunjukkan sikap disiplin</t>
  </si>
  <si>
    <t>Kepala sekolah peduli menjaga kebersihan lingkungan kerja</t>
  </si>
  <si>
    <t>Kepala sekolah mencari informasi sarana atau sumberbelajar dari instansi / DUDI</t>
  </si>
  <si>
    <t>Kepala sekolah melaksanakan sinkronisasi kompetensi dasar dengan instansi dan DUDI</t>
  </si>
  <si>
    <t>Kepala sekolah mengkoordinasikan penempatan peserta didik untuk praktik kerja lapangan dengan instansi atau DUDI</t>
  </si>
  <si>
    <t>Kepala sekolah memantau peserta didik selama praktik kerja lapangan</t>
  </si>
  <si>
    <t>Kepala sekolah mengkoordinasikan penyusunan laporan jurnal praktik kerja lapangan dengan instansi atau DUDI</t>
  </si>
  <si>
    <t>REKAPITULASI KEHADIRAN KEPALA SEKOLAH</t>
  </si>
  <si>
    <t>(1)</t>
  </si>
  <si>
    <t>Nama Guru / KS</t>
  </si>
  <si>
    <t>Tugas Pokok</t>
  </si>
  <si>
    <t>Bulan dan Tahun</t>
  </si>
  <si>
    <t>(2)</t>
  </si>
  <si>
    <t>Januari 2022</t>
  </si>
  <si>
    <t>Pebruari 2022</t>
  </si>
  <si>
    <t>Maret 2022</t>
  </si>
  <si>
    <t>Ápril 2022</t>
  </si>
  <si>
    <t>Mei 2022</t>
  </si>
  <si>
    <t>Juni 2022</t>
  </si>
  <si>
    <t>Juli 2022</t>
  </si>
  <si>
    <t>Áug 2022</t>
  </si>
  <si>
    <t>Sep 2022</t>
  </si>
  <si>
    <t>Okt 2022</t>
  </si>
  <si>
    <t>Nov 2022</t>
  </si>
  <si>
    <t>Des 2022</t>
  </si>
  <si>
    <t>Jumlah</t>
  </si>
  <si>
    <t>Terlambat</t>
  </si>
  <si>
    <t>(menit)</t>
  </si>
  <si>
    <t>(3)</t>
  </si>
  <si>
    <t>INDEKS PERSENTASE KEHADIRAN</t>
  </si>
  <si>
    <t>Pulang Cepat</t>
  </si>
  <si>
    <t>(4)</t>
  </si>
  <si>
    <t>TIDAK HADIR</t>
  </si>
  <si>
    <t>(5)</t>
  </si>
  <si>
    <t>Konversi</t>
  </si>
  <si>
    <t>(hari)</t>
  </si>
  <si>
    <t>(6)</t>
  </si>
  <si>
    <t>Tanpa Keterangan</t>
  </si>
  <si>
    <t>(7)</t>
  </si>
  <si>
    <t>Jumlah Tidak Hadir</t>
  </si>
  <si>
    <t>(8)</t>
  </si>
  <si>
    <t>SKOR PERSENTASE</t>
  </si>
  <si>
    <t>Tidak Hadir</t>
  </si>
  <si>
    <t>(9)</t>
  </si>
  <si>
    <t>Hadir</t>
  </si>
  <si>
    <t>(10)</t>
  </si>
  <si>
    <t>Kepala Sekolah yang Dinilai,</t>
  </si>
  <si>
    <t>PENILAIAN PENGEMBANGAN PROFESIONAL</t>
  </si>
  <si>
    <t>KOMPETENSI PROFESIONAL KEPEMIMPINAN KEPALA SEKOLAH</t>
  </si>
  <si>
    <t>SESUAI PP DIRJEN GTK NO. 6565/B/GT/2020</t>
  </si>
  <si>
    <t>JANGKA WAKTU PENILAIAN</t>
  </si>
  <si>
    <t>Unit Kerja</t>
  </si>
  <si>
    <t>FORMAT PENGHITUNGAN ANGKA KREDIT PK KEPALA SEKOLAH</t>
  </si>
  <si>
    <t>DENGAN PENILAIAN 360 DERAJAT DAN KEHADIRAN</t>
  </si>
  <si>
    <t>IDENTITAS KEPALA SEKOLAH YANG DINILAI</t>
  </si>
  <si>
    <t>Tahun penilaian</t>
  </si>
  <si>
    <t>Kabupaten/Kota</t>
  </si>
  <si>
    <t>KOMPETENSI KEPALA SEKOLAH</t>
  </si>
  <si>
    <t>KODE PKKS</t>
  </si>
  <si>
    <t>JUMLAH SKOR</t>
  </si>
  <si>
    <t>KOMPETENSI 1</t>
  </si>
  <si>
    <t>KOMPETENSI 2</t>
  </si>
  <si>
    <t>KOMPETENSI 3</t>
  </si>
  <si>
    <t>KOMPETENSI 4</t>
  </si>
  <si>
    <t>Total</t>
  </si>
  <si>
    <t>NKKS = (Total Skor/48) x 100</t>
  </si>
  <si>
    <t>PENILAIAN</t>
  </si>
  <si>
    <t>HASIL PENILAIAN</t>
  </si>
  <si>
    <t>PROPORSI</t>
  </si>
  <si>
    <t>NILAI</t>
  </si>
  <si>
    <t>Atasan (Pengawas)</t>
  </si>
  <si>
    <t>Rerata Kuesioner Guru</t>
  </si>
  <si>
    <t>Rerata Kuesioner Siswa</t>
  </si>
  <si>
    <t>Rerata Kuesionar Ortu</t>
  </si>
  <si>
    <t>Nilai PK-KS</t>
  </si>
  <si>
    <t>ke</t>
  </si>
  <si>
    <t>y =</t>
  </si>
  <si>
    <t>Ketidak hadiran Tanpa Keterangan</t>
  </si>
  <si>
    <t>Hari</t>
  </si>
  <si>
    <t>Persentase Nilai PK-KS dari Kehadiran</t>
  </si>
  <si>
    <t>Nilai Akhir PK-KS</t>
  </si>
  <si>
    <t>Nama Kepala Sekolah</t>
  </si>
  <si>
    <t>Tim Penilai,</t>
  </si>
  <si>
    <t>Yang dinilai,</t>
  </si>
  <si>
    <t>Pengawas Pembina</t>
  </si>
  <si>
    <t>LAPORAN DAN EVALUASI</t>
  </si>
  <si>
    <t>PENILAIAN PENGEMBANGAN KOMPETENSI PROFESIONAL KS</t>
  </si>
  <si>
    <t>NUPTK</t>
  </si>
  <si>
    <t>Nama Sekolah</t>
  </si>
  <si>
    <t>Alamat Sekolah</t>
  </si>
  <si>
    <t>Periode Penilaian</t>
  </si>
  <si>
    <t>S.d</t>
  </si>
  <si>
    <t>Hasil Evaluasi</t>
  </si>
  <si>
    <t>Deskripsi Capaian</t>
  </si>
  <si>
    <t>PERSETUJUAN</t>
  </si>
  <si>
    <t>(Persetujuan ini ditandatangani oleh penilai dan Kepala Sekolah yang dinilai)</t>
  </si>
  <si>
    <t>Penilai dan kep-sek yang dinilai menyatakan telah membaca dan memahami</t>
  </si>
  <si>
    <t>semua aspek yang ditulis / dilaporkan dalam format ini dan menyatakan setuju.</t>
  </si>
  <si>
    <t xml:space="preserve">Nama Kepala Sekolah </t>
  </si>
  <si>
    <t>Nama Penilai</t>
  </si>
  <si>
    <t>Tanda tangan</t>
  </si>
  <si>
    <t>e.</t>
  </si>
  <si>
    <t xml:space="preserve">Jenjang Pendidikan </t>
  </si>
  <si>
    <t>SMK</t>
  </si>
  <si>
    <t>Kemenag Kab/Kot</t>
  </si>
  <si>
    <t>Pemkab/kot</t>
  </si>
  <si>
    <t>Pemprov</t>
  </si>
  <si>
    <t xml:space="preserve">Unit Organisasi </t>
  </si>
  <si>
    <t>SD/MI</t>
  </si>
  <si>
    <t>SMP/MTs</t>
  </si>
  <si>
    <t>SMA/MA</t>
  </si>
  <si>
    <t>PAUD/RA/SLB</t>
  </si>
  <si>
    <t>Nilai Persentase Kinerja (NPK) / Sebutan</t>
  </si>
  <si>
    <t>Supervisi Akademik Guru melalui model pelaksanaan pembelajaran (program, pelaksanaan, evaluasi, tindak lanjut)</t>
  </si>
  <si>
    <t>Memfasilitasi sekolah dengan melengkapi sarana dan prasarana sesuai kemampuan sekolah (acuan Permen tentang Standar Sarpras)</t>
  </si>
  <si>
    <t>Jurnal / Catatan Daftar Kegiatan Pengembangan Diri yang diikuti/PIKI</t>
  </si>
  <si>
    <t>KLIK SKOR</t>
  </si>
  <si>
    <t>1. Mengembangkan dan merawat lingkungan sekolah yang nyaman dan aman bagi warga sekolah.</t>
  </si>
  <si>
    <t>*) Nilai diisi berdasarkan laporan dan evaluasi PK Guru/KS. Nilai minimum per kompetensi = 0 dan nilai maksimum = 4</t>
  </si>
  <si>
    <t>Melakukan kepemimpinan dengan memfasilitasi guru untuk tumbuh berkembang, dan berbagi praktik baik yang berorientasi pada peserta didik; berorientasi relasional dengan merawat dan memantau kemajuan untuk pencapaian sasaran strategis sekolah.</t>
  </si>
  <si>
    <t>Memiliki kepemimpinan pada lingkup tim atau kegiatan dan secara operasional memastikan tim atau kegiatan berjalan lancar.</t>
  </si>
  <si>
    <t>Memiliki kepemimpinan melalui manajemen yang baik dan berorientasi pada peserta didik serta memastikan kegiatan operasional sekolah berjalan efektif.</t>
  </si>
  <si>
    <t>Membangun budaya kepemimpinan di kalangan guru melalui manajemen yang baik, berorientasi pada peserta didik, berorientasi sistem dan mekanisme dengan membangun kolaborasi dan program dengan melibatkan komunitas yang memberi dampak yang luas bagi sekolah.</t>
  </si>
  <si>
    <t>PERHITUNGAN ANGKA KREDIT PK GURU</t>
  </si>
  <si>
    <t>DENGAN TUGAS UTAMA SEBAGAI KEPALA SEKOLAH</t>
  </si>
  <si>
    <t>Pangkat / Gol./ TMT</t>
  </si>
  <si>
    <t>Penilaian</t>
  </si>
  <si>
    <t>Nilai PK Kepala Sekolah :</t>
  </si>
  <si>
    <t>- Tugas Utama sebagai ……………………..</t>
  </si>
  <si>
    <t>Sebutan dan prosentase angka kredit sesuai dengan Permeneg PAN dan RB No. 16 - 2009</t>
  </si>
  <si>
    <t>Sebutan …</t>
  </si>
  <si>
    <t xml:space="preserve">Perolehan Angka Kredit (pembelajaran/pembimbingan) per tahun bagi </t>
  </si>
  <si>
    <t>guru dengan tugas utama sebagai ………………………………...…</t>
  </si>
  <si>
    <t>Sesuai dengan permen 15 Tahun 2018</t>
  </si>
  <si>
    <t>AKK Minimal Golongan</t>
  </si>
  <si>
    <t>AKPKB Minimal</t>
  </si>
  <si>
    <t>AKP Minimal</t>
  </si>
  <si>
    <t>Guru (KS) yang dinilai,</t>
  </si>
  <si>
    <t>Konversi nilai PKGuru ke dalam skala 0 - 100 sesuai Permeneg PAN dan RB No. 16 Tahun 2009  dan Permen 15 Tahun 2018 Lampiran II.</t>
  </si>
  <si>
    <t>- Tugas Utama sebagai :</t>
  </si>
  <si>
    <t>Cetak Instrumen</t>
  </si>
  <si>
    <t>Input Identitas</t>
  </si>
  <si>
    <t>Input Skor Kompetensi 1</t>
  </si>
  <si>
    <t>Input Skor Kompetensi 2</t>
  </si>
  <si>
    <t>Input Skor Kompetensi 3</t>
  </si>
  <si>
    <t>Input Skor Kompetensi 4</t>
  </si>
  <si>
    <t>Input Penilaian Guru/Sejawat</t>
  </si>
  <si>
    <t>Input Penilaian Siswa</t>
  </si>
  <si>
    <t>Input Penilaian Orang Tua Siswa</t>
  </si>
  <si>
    <t>Input Penilaian Dudi</t>
  </si>
  <si>
    <t>Cetak Form Kuesioner Guru/Sejawat</t>
  </si>
  <si>
    <t>Cetak Form Kuesioner Siswa</t>
  </si>
  <si>
    <t>Cetak Form Kuesioner Orang Tua</t>
  </si>
  <si>
    <t>Cetak Form Kuesioner Dudi</t>
  </si>
  <si>
    <t>Cetak Rekapitulasi</t>
  </si>
  <si>
    <r>
      <t>Cetak Penilaian 360</t>
    </r>
    <r>
      <rPr>
        <b/>
        <vertAlign val="superscript"/>
        <sz val="14"/>
        <color theme="1"/>
        <rFont val="Arial Narrow"/>
        <family val="2"/>
      </rPr>
      <t>0</t>
    </r>
  </si>
  <si>
    <t>Cetak Laporan Evaluasi</t>
  </si>
  <si>
    <t>Cetak Konversi Angka Kredit</t>
  </si>
  <si>
    <t>INSTRUMEN PENILAIAN MODEL PENGEMBANGAN PROFESIONAL KEPALA SEKOLAH</t>
  </si>
  <si>
    <t>: ……………………………………</t>
  </si>
  <si>
    <t>Tempat dan Tanggal</t>
  </si>
  <si>
    <t>Mengetahui,</t>
  </si>
  <si>
    <t xml:space="preserve">Kepala Sekolah </t>
  </si>
  <si>
    <t>……………………………………</t>
  </si>
  <si>
    <t>NIP. ………………………………..</t>
  </si>
  <si>
    <t>Skor Indikator
(0-1-2-3-4)</t>
  </si>
  <si>
    <t>Program, pelaksanaan, evaluasi, dan tindak lanjut orang tua siswa menjadi sumber belajar.</t>
  </si>
  <si>
    <t>Program, pelaksanaan, evaluasi, dan tindak lanjut orang tua siswa "mengajar".</t>
  </si>
  <si>
    <t>3. Menginisiasi program pengembangan sekolah dalam lingkup terbatas untuk mendapatkan bukti keberhasilan sebelum diterapkan pada lingkup yang lebih luas.</t>
  </si>
  <si>
    <t xml:space="preserve">INSTRUMEN PENILAIAN PRILAKU KINERJA GURU / KEPALA SEKOLAH </t>
  </si>
  <si>
    <t>OLEH GURU/TEMAN SEJAWAT</t>
  </si>
  <si>
    <t xml:space="preserve">Nama Guru / KS </t>
  </si>
  <si>
    <t>: ……………………………………………………………………………</t>
  </si>
  <si>
    <t>NIP.</t>
  </si>
  <si>
    <t>Tugas Tambahan</t>
  </si>
  <si>
    <t>PERNYATAAN</t>
  </si>
  <si>
    <t>KOMPONEN</t>
  </si>
  <si>
    <t>Tidak ada bukti (Tidak  terpenuhi)</t>
  </si>
  <si>
    <t>Terpenuhi sebagian</t>
  </si>
  <si>
    <t>Seluruhnya terpenuhi</t>
  </si>
  <si>
    <t>I</t>
  </si>
  <si>
    <t>Prilaku sehari-hari</t>
  </si>
  <si>
    <t>Kepala sekolah berprilaku baik terhadap saya dan guru lainnya</t>
  </si>
  <si>
    <t>II</t>
  </si>
  <si>
    <t>Hubungan dengan teman</t>
  </si>
  <si>
    <t>Kepala sekolah bersedia membantu menyelesaikan masalah saya dan Kepala sekolah lainnya</t>
  </si>
  <si>
    <t>III</t>
  </si>
  <si>
    <t>Prilaku Profesional Guru</t>
  </si>
  <si>
    <t>JUMLAH SKOR SETIAP PERNYATAAN</t>
  </si>
  <si>
    <t>TOTAL SKOR</t>
  </si>
  <si>
    <t>……………….., ……….20 ………</t>
  </si>
  <si>
    <t>Responden,</t>
  </si>
  <si>
    <t>…….………………………………..</t>
  </si>
  <si>
    <t>OLEH PESERTA DIDIK/SISWA</t>
  </si>
  <si>
    <t>OLEH ORANG TUA / KOMITE</t>
  </si>
  <si>
    <t>OLEH DUNIA USAHA DAN INDUSTRI (DU-DI)</t>
  </si>
  <si>
    <t>Kepribadian</t>
  </si>
  <si>
    <t>B. FORMAT IDENTITAS DIRI</t>
  </si>
  <si>
    <t xml:space="preserve">Nama  </t>
  </si>
  <si>
    <t>NIP / No. Seri Krpeg</t>
  </si>
  <si>
    <t>Pangkat/Jab./Gol.</t>
  </si>
  <si>
    <t>Propinsi</t>
  </si>
  <si>
    <t>IDENTITAS PENILAI</t>
  </si>
  <si>
    <t>KS yang dinilai</t>
  </si>
  <si>
    <r>
      <t xml:space="preserve">APLIKASI PENILAIAN KINERJA KEPALA SEKOLAH BERBASIS KOMPETENSI
</t>
    </r>
    <r>
      <rPr>
        <b/>
        <sz val="14"/>
        <color theme="1"/>
        <rFont val="Arial Narrow"/>
        <family val="2"/>
      </rPr>
      <t>Sesuai Perdirjen GTK No 6565/B/GT/2020</t>
    </r>
  </si>
  <si>
    <t>INPUT DATA PKKS</t>
  </si>
  <si>
    <t>CETAK PKKS</t>
  </si>
  <si>
    <r>
      <t>MKPS SMA-SLB-SMK JATENG</t>
    </r>
    <r>
      <rPr>
        <sz val="10"/>
        <color theme="0"/>
        <rFont val="Calibri"/>
        <family val="2"/>
      </rPr>
      <t>©</t>
    </r>
  </si>
  <si>
    <t>Program Kerja Sekolah (RKJM, RKT, RKAS)</t>
  </si>
  <si>
    <t>Program Pengembangan Keprofesian Berkelanjutan / Pengembangan Diri Kepala Sekolah (PD, PIKI, Keg Penunjang)</t>
  </si>
  <si>
    <t>Tindak lanjut kegiatan supervisi guru (Evaluasi dan Tindak Lanjut)</t>
  </si>
  <si>
    <t>Supervisi Akademik Guru (Program dan Pelaksanaan)</t>
  </si>
  <si>
    <t>Notulen dafhad kegiatan evaluasi penyusunan Visi misi sekolah, supervisi/pengawasan manajerial.</t>
  </si>
  <si>
    <t>Pembagian tugas guru dan karyawan, penempatan staff pimpinan sekolah yang sesuai dengan kompetensinya, pengawasan SDM.</t>
  </si>
  <si>
    <t>Memfasilitasi kebutuhan dan sumber daya sekolah sesuai kemampuan dan kebutuhan prioritas, pemenuhan 8 SNP (IHT, Workshop, Diklat, FGD, dll)</t>
  </si>
  <si>
    <t>Umpan balik atas capaian program dalam bentuk EDS atau capaian keterlaksanaan progam kerja sekolah.</t>
  </si>
  <si>
    <t>Lingkungan sekolah yang bersih, tertata rapih, aman dan nyaman. (Program Adiwiyata, Sekolah Sehat, Sekolah Ramah Anak, dll)</t>
  </si>
  <si>
    <t>Klik options button (○)</t>
  </si>
  <si>
    <t>Jenis Penilaian</t>
  </si>
  <si>
    <t>NIP.196708271995121003</t>
  </si>
  <si>
    <t xml:space="preserve">f. </t>
  </si>
  <si>
    <t>Periode dan Jenis Penilaian</t>
  </si>
  <si>
    <t>Cilacap, 02 Maret 1965</t>
  </si>
  <si>
    <t xml:space="preserve">33 th, 10 bln </t>
  </si>
  <si>
    <t>Guru Mapel Teknik Bangunan</t>
  </si>
  <si>
    <t>20 Agustus 2021</t>
  </si>
  <si>
    <t>821.3/ 464/ 2021</t>
  </si>
  <si>
    <t>(Undangan, Dfatr Hadir, Notulen Rapat) Apel Pagi/ Pembinaan, KKG dan Komunitas belajar)</t>
  </si>
  <si>
    <t>(Undangan, daftar hadir, Notulen rapat), Pelibatas siswa dalam penyusunan Perangkat ajar dan Asesemen Murid), Hasil Assesmen diagnostik.</t>
  </si>
  <si>
    <t>Tindaklanjut Pelaksanaan Supervisi (Saran, Pemberian contoh, Observasi kelas dan Pelatihan)</t>
  </si>
  <si>
    <t>(Undangan, Daftar Hadir, Notulen), Refleksi Pembelajaran oleh Guru, Program Perbaikan dan Pengayaan, Perbaikan Modul Ajar</t>
  </si>
  <si>
    <t>Input data Dapodik, Pencatatan Buku Induk, Daftar Hadir, Penilaian Formatif, Penilaian Sumatif, Buku Nilai siswa</t>
  </si>
  <si>
    <t>(Undangan, daftar Hadir, notulen rapat), Grup Medsos Orang tua, Poto Kegiatan Orang tua</t>
  </si>
  <si>
    <t>Kegiatan sekolah yang melibatkan orang tua/ komite, Grup Medsos Orang tua, Poto Kegiatan Orang tua</t>
  </si>
  <si>
    <t>Program Pelibatan orang tua dalam RKAS sebagai sumber belajar, Narasumber intra/ ekstra orang tua, Pendampingan P5, Pelaksanaan dan Evaluasinya,</t>
  </si>
  <si>
    <t>Pelaksanaan Orang tua sebagai Narasumber intra, Pendampingan P5, Pelaksanaan dan Evaluasinya,</t>
  </si>
  <si>
    <t>Undangan Penyusunan RKJM, RKT, RKAS, Daftar Hadir, Notulen, RKJM, RKT, RKAS)</t>
  </si>
  <si>
    <t>Program PKB/PD dalam RKJM, RKT, RKAS; Laporan Kegiatam PD &amp;Sertifikat PD, Karya PIKI; Keaktifan pengurus/ keanggotaan organisasi profesi/ penunjnag.</t>
  </si>
  <si>
    <t>Laporan Kegiatan PD, sertifikat PD, Jurnal PD yang diikuti;  Hasil PIKI</t>
  </si>
  <si>
    <t>Program IHT dalam RKT/RKAS, Pelaksanaan (laporan IHT, Dokumentasi), Evaluasi dan Tindaklanjut IHT</t>
  </si>
  <si>
    <t>Analisis R 10 Kebutuhan Tendik; Recruitment, SK Pembagian Tugas Tendik, Program Pelatihan/ Workshop Tendik dalam RKT/ RKAS, Pelaksanaan Pelatihan, Evaluasi &amp; Tindaklanjut Pelatihan Tendik.</t>
  </si>
  <si>
    <t>Program supervisi (Program, Jadwal Supervisi, SK TIM Supervisi, Instrumen Supervisi; Pra observasi, Pelaksanaan Observasi, Pasca Observasi) Pelaksanaan Supervisi (laporan), Evalausi dan Tindaklanjut.</t>
  </si>
  <si>
    <t>Evaluasi dan Tindaklanjut Supervisi (Hasil evalasi Supervisi, Catatan supervisi; saran, pembeian contoh, kunjungan kelas, pelatihan)</t>
  </si>
  <si>
    <t>Kegiatan MGMP, Workshop yang diselnggerakan instansi lain, Magang Guru, Uji Kompetensi Guru</t>
  </si>
  <si>
    <t>Menjadi Narasumber Berbagai Praktik Baik dengan Sekolah Lain, Narasumber Pengimbasan kepada sekolah sekitar/ sekolah sasaran, Narasumber seminar/ Lokakarya.</t>
  </si>
  <si>
    <t>Mengikuti Kegiatan Lokakarya/ Seminar (Laporan dan sertifikat Seminar/ Lokakarya)</t>
  </si>
  <si>
    <t>Menjadi Narasumber Berbagai Praktik Baik dengan Sekolah Lain, Narasumber Pengimbasan kepada sekolah sekitar/ sekolah sasaran, Narasumber seminar/ Lokakarya, Komunitas Belajar, MOU dengan Organisasi Kemasyarakatan, MOU dengan Pemerintah, MOU dengan Industri</t>
  </si>
  <si>
    <t>Aktif dalam MKKS, Organisasi profesi yang relevan, Kerjsama dengan Organisasi Kemasyarakatan, MOU dengan Instansi Pemerintah, MOU dengan Industri.</t>
  </si>
  <si>
    <t>Taat Menjalankan Ibadah, Menghindari larangan-larangan dalam agama-Nya, Berperilaku religius dan menjadi panutan bagai Tendik, siswa dan Masyarakat.</t>
  </si>
  <si>
    <t>Hambel,berwibawa,  Bersahaja, rendah hati, Mampu mengendalikan emosi, Tidak menyalahkan orang di depan Publik, Menunjukan kesalahan dan meberikan saran positif dengan santun.</t>
  </si>
  <si>
    <t>Mengayomi, Bijaksana, berempati, santun, bersahaja, adil, Tegas dan tepat dalam pengambilan keputusan.</t>
  </si>
  <si>
    <t>Berwibawa, panutan/ Tauladan bagi warga sekolah, Menjunjung tinggi korps (kode etik), Taat beribadah, Bijaksana, melindungi dan mengayomi.</t>
  </si>
  <si>
    <t>Menjunjung tinggi kode etik, Taat dan Patuh dengan aturan, Memberikan contoh dan menjadi tauladan, Pemberian reword bagi Tendik yang berprestasi, Pemberian Negatif reword bagi Tendik yang melanggar aturan/ Kode etik.</t>
  </si>
  <si>
    <t>PENDALAMAN WAWANCARA/ TRACER VALIDASI BUKTI FISIK</t>
  </si>
  <si>
    <t>Undangan Rapat Refleksi PD, Daftar Hadir, Notulen, Catatan Rekomendasi Hasil Evaluasi</t>
  </si>
  <si>
    <t>Pengurus/ Anggota Aktif MKKS, PGRI, KORPRI, Kepramukaan atau Organisasi Profesi Lain yang sesuai/relevan dengan Karier (Kartu Anggota, SK Pengurus)</t>
  </si>
  <si>
    <t>Penilaian Praktik/ Keterampilan, Hasil Penilaian Praktik, Penilaian Formatif dan Sumatif, Penilaian semester, Leger Nilai</t>
  </si>
  <si>
    <t>Memenuhi kebutuhan mengajar guru (Alat/ Media dan bahan praktik) sesuai analisis kebutuhan mengajar guru, memenuhi kebutuhan orang tua (Layanan Pendidikan, Sarpras dan kebutuhan lainya sesuai analisis karakteristik orang tua), Rasio Sarpras (Sesui Permendikbud ttg Standar Sarpras), KIB Barang, Buku Pinjam Alat/ Bahan, Buku Perawatan Alat</t>
  </si>
  <si>
    <t>Tindaklanjut Hasil Supervisi (Saran, pemberian contoh, observasi kelas dan pelatihan/ bentuk lainnya)</t>
  </si>
  <si>
    <t>Pemantauan, Supervisi dan Evaluasi Pembelajaran (Program, Pelaksanaan, Evaluasi dan tindaklanjut), Piagam/ Bukti Penghargaan Tendik Berprestasi, Bukti Sanksi TendikTendik</t>
  </si>
  <si>
    <t>Perencanaan Kebutuhan Sarpras (RKT/ RKAS), Pelaksanaan Penggunaan (Peruntukan, Pencatatan Aseset, KIB), Pengawasan Sarpras( Buku Pemeliharaan dan Perawatan, Buku Bon Pinjam Alat)</t>
  </si>
  <si>
    <t>Program dalam RKT/ RKAS, Kondisi Lingkungan sekolah bersih, hijau, Bebas Buliying, Potensi Bencana alam, Pengelolaan Akhir Sampah, Drainase; Rasio Siswa dan Rombel, Rasio Kamar Mandi, rasio Sarpras.</t>
  </si>
  <si>
    <t>Hasil Pemantauan, Supervisi dan Evaluasi KBM (Intra, Kokurikuler dan Eskul)</t>
  </si>
  <si>
    <t>Undangan, Daftar Hadir, Notulen  Evaluasi Penyusunan Visi, Misi dan Tujuan Sekolah (Visi, Misi dan Tujuan Sekolah)</t>
  </si>
  <si>
    <t xml:space="preserve">Program Budaya sekolah untuk mencapai Visi Misi dan Tujuan dalam RKT, RKAS (Literasi, Numerasi, karakter siswa, kegiatan inovatif lain), Pelaksanaan (dokumentasi, daftar hadir, Jurnal, Capaian Rapor Pendidikan) </t>
  </si>
  <si>
    <t>Sosialisasi Visi Misi dan Tujuan Warga sekolah dan Orang tua/ komite (Undangan, Daftar Hadir, Notulen), Poster/ Banner di R. Kelas dan tempat tempat strategis, Media Sosial Official Sekolah.</t>
  </si>
  <si>
    <t>Pemberdayaan Perpustakaan, E-Library, Ruang Pojok Baca, Mading, Komunitas Belajar (PMM), Jateng Pintar, dll</t>
  </si>
  <si>
    <t>Evaluasi Program Sekolah dalam pencapaian  Visi, Misi dan Tujuan sekolah (Undangan, daftar Hadir, Notulen), Rekomendasi dan Tindaklanjut.</t>
  </si>
  <si>
    <t>Rapor Pendidikan, Hasil Analisis Rapor pendidikan, Penetapan Program Prioritas (Undangan, Daftar Hadir, Notulen, Program Kerja Prioritas)</t>
  </si>
  <si>
    <t>Analisis R10, Recruitmen, SK Pembagian Tugas, Struktur Organisasi dan Urain Tugas, Supervisi Tendik.</t>
  </si>
  <si>
    <t>Program IHT, Workshop, Dilat, FGD, dll dalam RKT/ RKAS, Pelaksanaan (Laporan Pelaksanaan, Dokumentasi Kegiatan), Evaluasi dan Tindaklanjut; Pengeloaan Pembiayaan (BOS, BOSDA, PSM), Buku Kas Umum, Buku Bank, Buku Pembantu, Buku Pajak, Buku Pedoman Anggaran.</t>
  </si>
  <si>
    <t>Rapor Pendidikan, Program Prioritas berdasarkan analisis PBD, RKT dan ARKAS berbasis Rapor Pendidikan.</t>
  </si>
  <si>
    <t>Catatan Umpan balik EDS Berdasarkan Rapor Pendidikan, Hasil EDS</t>
  </si>
  <si>
    <t>Refleksi Program Kerja Sekolah (Undangan, Daftar Hadir, Notulen), Catatan Rekomendasi</t>
  </si>
  <si>
    <r>
      <t xml:space="preserve">Piagam/ Sertifikat Penghargaan siswa (Akademik dan Non Akademik), Student </t>
    </r>
    <r>
      <rPr>
        <i/>
        <sz val="11"/>
        <color rgb="FFFF0000"/>
        <rFont val="Calibri"/>
        <family val="2"/>
        <scheme val="minor"/>
      </rPr>
      <t>Weelbeing</t>
    </r>
  </si>
  <si>
    <t>Hasil EDS (Undangan, Daftar Hadir,Notulen) , Rapor Pendidikan, Sinkronisasi Kurikulum (Undangan, Daftar Hadir, Notulen, Hasil Sinkronisasi), Capaian Mutu Lulusan (UKK, Tracker Study)</t>
  </si>
  <si>
    <t>RKT/ RKAS (Undangan, Daftar Hadir, Notulen), Inovasi Pembelajaran berpusat pada siswa (PJBL, TEFA, Berbasis IT, Kewirausahaan, dll), Perencanaan Pembelajaran berdeferensiasi, Pelaksanaan Pembelajaran, Evaluasi dan Tindaklanjut.</t>
  </si>
  <si>
    <t>Program Kewirausahaan, UP, TEFA (ada dalam RKT/RKAS);</t>
  </si>
  <si>
    <t>Laporan Pelaksanaan Kewirausahaan, UP, TEFA; Evaluasi dan Tindaklanjut Kewirausahaan, UP, dan TEFA.</t>
  </si>
  <si>
    <t>Penjadwalan Kegiatan Intra, Kokurikuler, Eskul, Pemantauan, Supervisi</t>
  </si>
  <si>
    <t>Program Kemitraan dengan Masyarakat sekitar, Kerjasama Orang Tua/ Komite dan Industri, UP dan TeFA, Bakti Sosial.</t>
  </si>
  <si>
    <t xml:space="preserve">Rapat Sosialisasi Program Kerja sekolah Orang tua/ Komite (Undangan, Daftar Hadir, Notulen), </t>
  </si>
  <si>
    <t>Orang tua Menjadi Narasumber, Pelibatan Kegiatan Kewirausahan, Pelibatan dan dukungan  dalam Projek P5, Pemantauan Pelaksanaan Program.</t>
  </si>
  <si>
    <t>Laporan Capaian Hasil Belajar siswa, Laporan Pelaksanaan Program sekolah, Laporan Pengganggaran PSM, Laporan Capian Rapor Pendidikan.</t>
  </si>
  <si>
    <t xml:space="preserve"> Refleksi Pembelajaran (Undangan, Daftar hadir,Notulen, Catatan Rekomnedasi Refleksi), Buku Kurikulum, ATP, MA, Jurnal mengajar, Bukti Asesmen.</t>
  </si>
  <si>
    <t>Hariyanto, S.TP., MP.</t>
  </si>
  <si>
    <t>19711012 199802 1 002</t>
  </si>
  <si>
    <t>Drs. ............</t>
  </si>
  <si>
    <t>19..........................</t>
  </si>
  <si>
    <t>SMK Negeri 1 ..............</t>
  </si>
  <si>
    <t>B................</t>
  </si>
  <si>
    <t>.....................</t>
  </si>
  <si>
    <t>Banyumas</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</si>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</sst>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84">
    <font>
      <sz val="11"/>
      <color theme="1"/>
      <name val="Calibri"/>
      <family val="2"/>
      <charset val="1"/>
      <scheme val="minor"/>
    </font>
    <font>
      <sz val="10"/>
      <name val="Arial"/>
      <family val="2"/>
    </font>
    <font>
      <sz val="12"/>
      <name val="Berlin Sans FB"/>
      <family val="2"/>
    </font>
    <font>
      <sz val="10"/>
      <name val="Berlin Sans FB"/>
      <family val="2"/>
    </font>
    <font>
      <b/>
      <sz val="10"/>
      <name val="Berlin Sans FB"/>
      <family val="2"/>
    </font>
    <font>
      <sz val="9"/>
      <name val="Berlin Sans FB"/>
      <family val="2"/>
    </font>
    <font>
      <b/>
      <sz val="10"/>
      <name val="Arial"/>
      <family val="2"/>
    </font>
    <font>
      <b/>
      <sz val="11"/>
      <name val="Arial"/>
      <family val="2"/>
    </font>
    <font>
      <b/>
      <i/>
      <sz val="10"/>
      <name val="Arial"/>
      <family val="2"/>
    </font>
    <font>
      <b/>
      <sz val="9"/>
      <name val="Arial"/>
      <family val="2"/>
    </font>
    <font>
      <sz val="10"/>
      <name val="RoBOTO"/>
    </font>
    <font>
      <sz val="10"/>
      <color theme="1"/>
      <name val="Times New Roman"/>
      <family val="1"/>
    </font>
    <font>
      <u/>
      <sz val="11"/>
      <color theme="10"/>
      <name val="Calibri"/>
      <family val="2"/>
      <scheme val="minor"/>
    </font>
    <font>
      <sz val="10"/>
      <color theme="0"/>
      <name val="Arial"/>
      <family val="2"/>
    </font>
    <font>
      <sz val="9"/>
      <name val="Arial"/>
      <family val="2"/>
    </font>
    <font>
      <sz val="10"/>
      <name val="Rockwell"/>
      <family val="1"/>
    </font>
    <font>
      <sz val="10"/>
      <name val="Arial Narrow"/>
      <family val="2"/>
    </font>
    <font>
      <sz val="10"/>
      <color theme="0"/>
      <name val="Berlin Sans FB"/>
      <family val="2"/>
    </font>
    <font>
      <i/>
      <sz val="10"/>
      <name val="Arial"/>
      <family val="2"/>
    </font>
    <font>
      <sz val="11"/>
      <name val="Berlin Sans FB"/>
      <family val="2"/>
    </font>
    <font>
      <sz val="10"/>
      <name val="Calibri Light"/>
      <family val="1"/>
      <scheme val="major"/>
    </font>
    <font>
      <b/>
      <sz val="10"/>
      <name val="Calibri Light"/>
      <family val="1"/>
      <scheme val="major"/>
    </font>
    <font>
      <u/>
      <sz val="10.5"/>
      <name val="Berlin Sans FB"/>
      <family val="2"/>
    </font>
    <font>
      <sz val="10.5"/>
      <name val="Berlin Sans FB"/>
      <family val="2"/>
    </font>
    <font>
      <u/>
      <sz val="10"/>
      <name val="Berlin Sans FB"/>
      <family val="2"/>
    </font>
    <font>
      <i/>
      <sz val="9"/>
      <name val="Calibri"/>
      <family val="2"/>
    </font>
    <font>
      <b/>
      <sz val="14"/>
      <name val="Calibri"/>
      <family val="2"/>
      <scheme val="minor"/>
    </font>
    <font>
      <sz val="10"/>
      <color theme="1"/>
      <name val="Arial"/>
      <family val="2"/>
    </font>
    <font>
      <sz val="8"/>
      <name val="Arial Narrow"/>
      <family val="2"/>
    </font>
    <font>
      <b/>
      <sz val="10"/>
      <name val="Perpetua Titling MT"/>
      <family val="1"/>
    </font>
    <font>
      <b/>
      <sz val="11"/>
      <name val="Perpetua Titling MT"/>
      <family val="1"/>
    </font>
    <font>
      <sz val="11"/>
      <name val="Arial Narrow"/>
      <family val="2"/>
    </font>
    <font>
      <b/>
      <u/>
      <sz val="11"/>
      <name val="Arial Narrow"/>
      <family val="2"/>
    </font>
    <font>
      <b/>
      <sz val="10"/>
      <name val="Arial Narrow"/>
      <family val="2"/>
    </font>
    <font>
      <b/>
      <sz val="11"/>
      <name val="Arial Narrow"/>
      <family val="2"/>
    </font>
    <font>
      <u/>
      <sz val="10"/>
      <name val="Arial Narrow"/>
      <family val="2"/>
    </font>
    <font>
      <sz val="8"/>
      <name val="Arial"/>
      <family val="2"/>
    </font>
    <font>
      <sz val="10"/>
      <color theme="2" tint="-9.9978637043366805E-2"/>
      <name val="Arial Narrow"/>
      <family val="2"/>
    </font>
    <font>
      <sz val="12"/>
      <name val="Calibri"/>
      <family val="2"/>
      <scheme val="minor"/>
    </font>
    <font>
      <b/>
      <i/>
      <sz val="12"/>
      <name val="Calibri"/>
      <family val="2"/>
      <scheme val="minor"/>
    </font>
    <font>
      <sz val="12"/>
      <color indexed="9"/>
      <name val="Calibri"/>
      <family val="2"/>
      <scheme val="minor"/>
    </font>
    <font>
      <b/>
      <sz val="16"/>
      <name val="Calibri"/>
      <family val="2"/>
      <scheme val="minor"/>
    </font>
    <font>
      <sz val="14"/>
      <name val="Calibri"/>
      <family val="2"/>
      <scheme val="minor"/>
    </font>
    <font>
      <sz val="10"/>
      <name val="Calibri"/>
      <family val="2"/>
      <scheme val="minor"/>
    </font>
    <font>
      <b/>
      <sz val="20"/>
      <name val="Perpetua Titling MT"/>
      <family val="1"/>
    </font>
    <font>
      <b/>
      <sz val="14"/>
      <name val="Perpetua Titling MT"/>
      <family val="1"/>
    </font>
    <font>
      <b/>
      <sz val="12"/>
      <name val="Perpetua Titling MT"/>
      <family val="1"/>
    </font>
    <font>
      <sz val="10"/>
      <color theme="0" tint="-0.14999847407452621"/>
      <name val="Berlin Sans FB"/>
      <family val="2"/>
    </font>
    <font>
      <sz val="10"/>
      <color theme="0" tint="-0.249977111117893"/>
      <name val="Berlin Sans FB"/>
      <family val="2"/>
    </font>
    <font>
      <sz val="8.5"/>
      <name val="Berlin Sans FB"/>
      <family val="2"/>
    </font>
    <font>
      <b/>
      <sz val="16"/>
      <name val="Perpetua Titling MT"/>
      <family val="1"/>
    </font>
    <font>
      <sz val="14"/>
      <name val="Times New Roman"/>
      <family val="1"/>
    </font>
    <font>
      <b/>
      <sz val="16"/>
      <name val="Times New Roman"/>
      <family val="1"/>
    </font>
    <font>
      <sz val="11"/>
      <color theme="1"/>
      <name val="Times New Roman"/>
      <family val="1"/>
    </font>
    <font>
      <b/>
      <sz val="14"/>
      <name val="Times New Roman"/>
      <family val="1"/>
    </font>
    <font>
      <sz val="11"/>
      <color theme="1"/>
      <name val="Calibri"/>
      <family val="2"/>
      <charset val="1"/>
      <scheme val="minor"/>
    </font>
    <font>
      <u/>
      <sz val="11"/>
      <name val="Berlin Sans FB"/>
      <family val="2"/>
    </font>
    <font>
      <sz val="12"/>
      <color theme="1"/>
      <name val="Arial Narrow"/>
      <family val="2"/>
    </font>
    <font>
      <b/>
      <sz val="10"/>
      <color theme="1"/>
      <name val="Arial Narrow"/>
      <family val="2"/>
    </font>
    <font>
      <b/>
      <sz val="18"/>
      <color theme="1"/>
      <name val="Arial Narrow"/>
      <family val="2"/>
    </font>
    <font>
      <b/>
      <sz val="16"/>
      <color theme="1"/>
      <name val="Arial Narrow"/>
      <family val="2"/>
    </font>
    <font>
      <b/>
      <sz val="14"/>
      <color theme="1"/>
      <name val="Arial Narrow"/>
      <family val="2"/>
    </font>
    <font>
      <b/>
      <sz val="22"/>
      <color theme="1"/>
      <name val="Arial Narrow"/>
      <family val="2"/>
    </font>
    <font>
      <b/>
      <vertAlign val="superscript"/>
      <sz val="14"/>
      <color theme="1"/>
      <name val="Arial Narrow"/>
      <family val="2"/>
    </font>
    <font>
      <b/>
      <sz val="12"/>
      <name val="Arial"/>
      <family val="2"/>
    </font>
    <font>
      <sz val="11"/>
      <name val="Arial"/>
      <family val="2"/>
    </font>
    <font>
      <sz val="12"/>
      <color theme="1"/>
      <name val="Arial"/>
      <family val="2"/>
    </font>
    <font>
      <sz val="10"/>
      <color theme="1"/>
      <name val="Calibri"/>
      <family val="2"/>
      <scheme val="minor"/>
    </font>
    <font>
      <b/>
      <sz val="10"/>
      <color theme="1"/>
      <name val="Calibri"/>
      <family val="2"/>
      <scheme val="minor"/>
    </font>
    <font>
      <b/>
      <sz val="10"/>
      <name val="Calibri"/>
      <family val="2"/>
      <scheme val="minor"/>
    </font>
    <font>
      <u/>
      <sz val="10"/>
      <color theme="1"/>
      <name val="Calibri"/>
      <family val="2"/>
      <scheme val="minor"/>
    </font>
    <font>
      <b/>
      <sz val="12"/>
      <color theme="1"/>
      <name val="Calibri"/>
      <family val="2"/>
      <scheme val="minor"/>
    </font>
    <font>
      <sz val="14"/>
      <name val="Berlin Sans FB"/>
      <family val="2"/>
    </font>
    <font>
      <sz val="12"/>
      <color theme="0"/>
      <name val="Arial Narrow"/>
      <family val="2"/>
    </font>
    <font>
      <sz val="10"/>
      <color theme="0"/>
      <name val="Arial Narrow"/>
      <family val="2"/>
    </font>
    <font>
      <sz val="10"/>
      <color theme="0"/>
      <name val="Calibri"/>
      <family val="2"/>
    </font>
    <font>
      <sz val="9"/>
      <color indexed="81"/>
      <name val="Tahoma"/>
      <charset val="1"/>
    </font>
    <font>
      <b/>
      <sz val="9"/>
      <color indexed="81"/>
      <name val="Tahoma"/>
      <charset val="1"/>
    </font>
    <font>
      <sz val="10"/>
      <color theme="1"/>
      <name val="Berlin Sans FB"/>
      <family val="2"/>
    </font>
    <font>
      <b/>
      <sz val="9"/>
      <color indexed="81"/>
      <name val="Tahoma"/>
      <family val="2"/>
    </font>
    <font>
      <sz val="10"/>
      <color theme="5" tint="0.79998168889431442"/>
      <name val="Berlin Sans FB"/>
      <family val="2"/>
    </font>
    <font>
      <sz val="10"/>
      <color rgb="FFFF0000"/>
      <name val="Berlin Sans FB"/>
      <family val="2"/>
    </font>
    <font>
      <sz val="11"/>
      <color rgb="FFFF0000"/>
      <name val="Calibri"/>
      <family val="2"/>
      <charset val="1"/>
      <scheme val="minor"/>
    </font>
    <font>
      <i/>
      <sz val="11"/>
      <color rgb="FFFF0000"/>
      <name val="Calibri"/>
      <family val="2"/>
      <scheme val="minor"/>
    </font>
  </fonts>
  <fills count="2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FFCC00"/>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7" tint="0.59999389629810485"/>
        <bgColor indexed="65"/>
      </patternFill>
    </fill>
    <fill>
      <patternFill patternType="solid">
        <fgColor theme="7" tint="-0.249977111117893"/>
        <bgColor indexed="64"/>
      </patternFill>
    </fill>
    <fill>
      <patternFill patternType="solid">
        <fgColor rgb="FFCCFFFF"/>
        <bgColor indexed="64"/>
      </patternFill>
    </fill>
    <fill>
      <patternFill patternType="solid">
        <fgColor rgb="FFFFFFCC"/>
        <bgColor indexed="64"/>
      </patternFill>
    </fill>
    <fill>
      <patternFill patternType="solid">
        <fgColor rgb="FFCCCC00"/>
        <bgColor indexed="64"/>
      </patternFill>
    </fill>
    <fill>
      <patternFill patternType="solid">
        <fgColor theme="2"/>
        <bgColor indexed="64"/>
      </patternFill>
    </fill>
    <fill>
      <patternFill patternType="solid">
        <fgColor theme="7" tint="0.79998168889431442"/>
        <bgColor indexed="64"/>
      </patternFill>
    </fill>
    <fill>
      <patternFill patternType="solid">
        <fgColor theme="5" tint="0.79998168889431442"/>
        <bgColor indexed="64"/>
      </patternFill>
    </fill>
  </fills>
  <borders count="49">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s>
  <cellStyleXfs count="8">
    <xf numFmtId="0" fontId="0" fillId="0" borderId="0"/>
    <xf numFmtId="0" fontId="1" fillId="0" borderId="0"/>
    <xf numFmtId="0" fontId="1" fillId="0" borderId="0"/>
    <xf numFmtId="0" fontId="12" fillId="0" borderId="0" applyNumberFormat="0" applyFill="0" applyBorder="0" applyAlignment="0" applyProtection="0"/>
    <xf numFmtId="0" fontId="1" fillId="0" borderId="0"/>
    <xf numFmtId="0" fontId="1" fillId="0" borderId="0"/>
    <xf numFmtId="9" fontId="55" fillId="0" borderId="0" applyFont="0" applyFill="0" applyBorder="0" applyAlignment="0" applyProtection="0"/>
    <xf numFmtId="0" fontId="55" fillId="14" borderId="0" applyNumberFormat="0" applyBorder="0" applyAlignment="0" applyProtection="0"/>
  </cellStyleXfs>
  <cellXfs count="787">
    <xf numFmtId="0" fontId="0" fillId="0" borderId="0" xfId="0"/>
    <xf numFmtId="0" fontId="2" fillId="2" borderId="0" xfId="1" applyFont="1" applyFill="1" applyAlignment="1">
      <alignment horizontal="center"/>
    </xf>
    <xf numFmtId="0" fontId="3" fillId="2" borderId="0" xfId="1" applyFont="1" applyFill="1" applyAlignment="1">
      <alignment horizontal="right" vertical="center"/>
    </xf>
    <xf numFmtId="0" fontId="3" fillId="2" borderId="0" xfId="1" applyFont="1" applyFill="1" applyAlignment="1">
      <alignment horizontal="left" vertical="center" indent="1"/>
    </xf>
    <xf numFmtId="0" fontId="3" fillId="2" borderId="0" xfId="1" applyFont="1" applyFill="1" applyAlignment="1">
      <alignment horizontal="center" vertical="center"/>
    </xf>
    <xf numFmtId="0" fontId="3" fillId="2" borderId="1" xfId="1" quotePrefix="1" applyFont="1" applyFill="1" applyBorder="1" applyAlignment="1">
      <alignment vertical="center"/>
    </xf>
    <xf numFmtId="0" fontId="3" fillId="2" borderId="1" xfId="1" applyFont="1" applyFill="1" applyBorder="1" applyAlignment="1">
      <alignment vertical="center"/>
    </xf>
    <xf numFmtId="0" fontId="3" fillId="2" borderId="0" xfId="1" applyFont="1" applyFill="1" applyAlignment="1">
      <alignment vertical="center"/>
    </xf>
    <xf numFmtId="0" fontId="3" fillId="2" borderId="2" xfId="1" quotePrefix="1" applyFont="1" applyFill="1" applyBorder="1" applyAlignment="1">
      <alignment vertical="center"/>
    </xf>
    <xf numFmtId="0" fontId="3" fillId="2" borderId="2" xfId="1" applyFont="1" applyFill="1" applyBorder="1" applyAlignment="1">
      <alignment vertical="center"/>
    </xf>
    <xf numFmtId="0" fontId="3" fillId="2" borderId="2" xfId="1" quotePrefix="1" applyFont="1" applyFill="1" applyBorder="1" applyAlignment="1" applyProtection="1">
      <alignment vertical="center"/>
    </xf>
    <xf numFmtId="0" fontId="3" fillId="2" borderId="2" xfId="1" quotePrefix="1" applyFont="1" applyFill="1" applyBorder="1" applyAlignment="1">
      <alignment horizontal="center" vertical="center"/>
    </xf>
    <xf numFmtId="0" fontId="3" fillId="2" borderId="1" xfId="1" quotePrefix="1" applyFont="1" applyFill="1" applyBorder="1" applyAlignment="1">
      <alignment horizontal="left" vertical="center"/>
    </xf>
    <xf numFmtId="0" fontId="3" fillId="2" borderId="0" xfId="1" applyFont="1" applyFill="1" applyBorder="1" applyAlignment="1">
      <alignment vertical="center"/>
    </xf>
    <xf numFmtId="0" fontId="3" fillId="2" borderId="1" xfId="1" quotePrefix="1" applyFont="1" applyFill="1" applyBorder="1" applyAlignment="1" applyProtection="1">
      <alignment vertical="center"/>
    </xf>
    <xf numFmtId="0" fontId="3" fillId="2" borderId="3" xfId="1" quotePrefix="1" applyFont="1" applyFill="1" applyBorder="1"/>
    <xf numFmtId="0" fontId="3" fillId="2" borderId="3" xfId="1" applyFont="1" applyFill="1" applyBorder="1" applyAlignment="1">
      <alignment vertical="center"/>
    </xf>
    <xf numFmtId="164" fontId="3" fillId="2" borderId="2" xfId="1" quotePrefix="1" applyNumberFormat="1" applyFont="1" applyFill="1" applyBorder="1" applyAlignment="1" applyProtection="1">
      <alignment horizontal="left" vertical="center"/>
    </xf>
    <xf numFmtId="164" fontId="3" fillId="2" borderId="2" xfId="1" quotePrefix="1" applyNumberFormat="1" applyFont="1" applyFill="1" applyBorder="1" applyAlignment="1">
      <alignment horizontal="left" vertical="center"/>
    </xf>
    <xf numFmtId="0" fontId="3" fillId="2" borderId="7" xfId="1" applyFont="1" applyFill="1" applyBorder="1" applyAlignment="1">
      <alignment horizontal="left" vertical="center" wrapText="1" indent="1"/>
    </xf>
    <xf numFmtId="0" fontId="3" fillId="2" borderId="7" xfId="1" applyFont="1" applyFill="1" applyBorder="1" applyAlignment="1">
      <alignment horizontal="center" vertical="center" wrapText="1"/>
    </xf>
    <xf numFmtId="17" fontId="3" fillId="2" borderId="6" xfId="1" quotePrefix="1" applyNumberFormat="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7" xfId="1" applyFont="1" applyFill="1" applyBorder="1" applyAlignment="1">
      <alignment horizontal="left" vertical="center" indent="1"/>
    </xf>
    <xf numFmtId="0" fontId="3" fillId="2" borderId="7" xfId="1" applyFont="1" applyFill="1" applyBorder="1" applyAlignment="1">
      <alignment horizontal="center" vertical="center"/>
    </xf>
    <xf numFmtId="0" fontId="3" fillId="3" borderId="0" xfId="1" applyFont="1" applyFill="1"/>
    <xf numFmtId="0" fontId="3" fillId="3" borderId="0" xfId="1" applyFont="1" applyFill="1" applyAlignment="1">
      <alignment vertical="center"/>
    </xf>
    <xf numFmtId="0" fontId="3" fillId="3" borderId="0" xfId="1" applyFont="1" applyFill="1" applyAlignment="1">
      <alignment horizontal="center" vertical="center"/>
    </xf>
    <xf numFmtId="0" fontId="1" fillId="0" borderId="0" xfId="1" applyFill="1"/>
    <xf numFmtId="0" fontId="3" fillId="0" borderId="0" xfId="1" applyFont="1" applyFill="1"/>
    <xf numFmtId="0" fontId="3" fillId="0" borderId="0" xfId="1" applyFont="1" applyFill="1" applyAlignment="1">
      <alignment vertical="center"/>
    </xf>
    <xf numFmtId="0" fontId="3" fillId="0" borderId="0" xfId="1" applyFont="1" applyFill="1" applyAlignment="1">
      <alignment horizontal="center" vertical="center"/>
    </xf>
    <xf numFmtId="0" fontId="1" fillId="5" borderId="0" xfId="2" applyFont="1" applyFill="1"/>
    <xf numFmtId="0" fontId="1" fillId="5" borderId="0" xfId="2" applyFont="1" applyFill="1" applyAlignment="1">
      <alignment vertical="top"/>
    </xf>
    <xf numFmtId="0" fontId="6" fillId="5" borderId="0" xfId="2" applyFont="1" applyFill="1"/>
    <xf numFmtId="0" fontId="1" fillId="3" borderId="0" xfId="2" applyFont="1" applyFill="1" applyAlignment="1">
      <alignment horizontal="center" vertical="center" wrapText="1"/>
    </xf>
    <xf numFmtId="0" fontId="1" fillId="0" borderId="0" xfId="2" applyFont="1" applyAlignment="1">
      <alignment horizontal="center"/>
    </xf>
    <xf numFmtId="0" fontId="1" fillId="0" borderId="0" xfId="2" applyFont="1" applyFill="1" applyBorder="1" applyAlignment="1">
      <alignment horizontal="right" indent="1"/>
    </xf>
    <xf numFmtId="0" fontId="1" fillId="0" borderId="0" xfId="2" applyFont="1" applyAlignment="1">
      <alignment horizontal="left" indent="1"/>
    </xf>
    <xf numFmtId="0" fontId="1" fillId="0" borderId="0" xfId="2" applyFont="1" applyAlignment="1">
      <alignment vertical="top"/>
    </xf>
    <xf numFmtId="0" fontId="1" fillId="0" borderId="0" xfId="2" applyFont="1"/>
    <xf numFmtId="0" fontId="6" fillId="0" borderId="0" xfId="2" applyFont="1"/>
    <xf numFmtId="0" fontId="6" fillId="2" borderId="0" xfId="2" applyFont="1" applyFill="1" applyBorder="1" applyAlignment="1">
      <alignment horizontal="left" vertical="center" indent="1"/>
    </xf>
    <xf numFmtId="0" fontId="6" fillId="2" borderId="0" xfId="2" applyFont="1" applyFill="1" applyBorder="1" applyAlignment="1">
      <alignment horizontal="left" vertical="center"/>
    </xf>
    <xf numFmtId="0" fontId="7" fillId="2" borderId="0" xfId="2" applyFont="1" applyFill="1" applyBorder="1" applyAlignment="1">
      <alignment horizontal="left" vertical="center"/>
    </xf>
    <xf numFmtId="0" fontId="6" fillId="0" borderId="0" xfId="2" quotePrefix="1" applyFont="1" applyBorder="1" applyAlignment="1">
      <alignment horizontal="left"/>
    </xf>
    <xf numFmtId="0" fontId="8" fillId="2" borderId="0" xfId="2" applyFont="1" applyFill="1" applyBorder="1" applyAlignment="1">
      <alignment horizontal="left" vertical="center" indent="1"/>
    </xf>
    <xf numFmtId="0" fontId="1" fillId="2" borderId="0" xfId="2" applyFont="1" applyFill="1" applyBorder="1" applyAlignment="1">
      <alignment horizontal="left" vertical="center"/>
    </xf>
    <xf numFmtId="0" fontId="9" fillId="3" borderId="7" xfId="2" applyFont="1" applyFill="1" applyBorder="1" applyAlignment="1">
      <alignment horizontal="center" vertical="center" wrapText="1"/>
    </xf>
    <xf numFmtId="0" fontId="6" fillId="3" borderId="5" xfId="2" applyFont="1" applyFill="1" applyBorder="1" applyAlignment="1">
      <alignment horizontal="center" vertical="center"/>
    </xf>
    <xf numFmtId="0" fontId="6" fillId="3" borderId="5" xfId="2" applyFont="1" applyFill="1" applyBorder="1" applyAlignment="1">
      <alignment horizontal="right" vertical="center"/>
    </xf>
    <xf numFmtId="0" fontId="7" fillId="3" borderId="5" xfId="2" applyFont="1" applyFill="1" applyBorder="1" applyAlignment="1">
      <alignment horizontal="left" vertical="center"/>
    </xf>
    <xf numFmtId="0" fontId="9" fillId="3" borderId="7" xfId="2" quotePrefix="1" applyFont="1" applyFill="1" applyBorder="1" applyAlignment="1">
      <alignment horizontal="center" vertical="center" wrapText="1"/>
    </xf>
    <xf numFmtId="0" fontId="10" fillId="0" borderId="0" xfId="2" applyFont="1" applyFill="1" applyBorder="1" applyAlignment="1">
      <alignment horizontal="right" indent="1"/>
    </xf>
    <xf numFmtId="0" fontId="10" fillId="4" borderId="0" xfId="2" applyFont="1" applyFill="1" applyAlignment="1">
      <alignment horizontal="center" vertical="center"/>
    </xf>
    <xf numFmtId="0" fontId="11" fillId="4" borderId="7" xfId="0" applyFont="1" applyFill="1" applyBorder="1" applyAlignment="1" applyProtection="1">
      <alignment horizontal="center" vertical="center"/>
    </xf>
    <xf numFmtId="0" fontId="1" fillId="2" borderId="5" xfId="2" applyFont="1" applyFill="1" applyBorder="1" applyAlignment="1">
      <alignment horizontal="left" vertical="center" indent="1"/>
    </xf>
    <xf numFmtId="0" fontId="7" fillId="2" borderId="5" xfId="2" applyFont="1" applyFill="1" applyBorder="1" applyAlignment="1">
      <alignment horizontal="left" vertical="center"/>
    </xf>
    <xf numFmtId="0" fontId="8" fillId="0" borderId="8" xfId="2" quotePrefix="1" applyFont="1" applyBorder="1" applyAlignment="1">
      <alignment horizontal="center" vertical="center" wrapText="1"/>
    </xf>
    <xf numFmtId="0" fontId="10" fillId="0" borderId="0" xfId="2" applyFont="1" applyFill="1" applyBorder="1" applyAlignment="1">
      <alignment horizontal="right" vertical="top" wrapText="1" indent="1"/>
    </xf>
    <xf numFmtId="0" fontId="10" fillId="0" borderId="0" xfId="2" applyFont="1" applyAlignment="1">
      <alignment horizontal="left" vertical="top" wrapText="1" indent="1"/>
    </xf>
    <xf numFmtId="0" fontId="6" fillId="0" borderId="18" xfId="2" quotePrefix="1" applyFont="1" applyBorder="1" applyAlignment="1">
      <alignment horizontal="left" wrapText="1"/>
    </xf>
    <xf numFmtId="0" fontId="6" fillId="0" borderId="9" xfId="2" quotePrefix="1" applyFont="1" applyBorder="1" applyAlignment="1">
      <alignment horizontal="left" wrapText="1"/>
    </xf>
    <xf numFmtId="0" fontId="6" fillId="6" borderId="4" xfId="2" applyFont="1" applyFill="1" applyBorder="1" applyAlignment="1">
      <alignment horizontal="right" vertical="top"/>
    </xf>
    <xf numFmtId="0" fontId="1" fillId="6" borderId="5" xfId="2" applyFont="1" applyFill="1" applyBorder="1" applyAlignment="1">
      <alignment horizontal="center" vertical="center"/>
    </xf>
    <xf numFmtId="0" fontId="6" fillId="6" borderId="5" xfId="2" applyFont="1" applyFill="1" applyBorder="1" applyAlignment="1">
      <alignment horizontal="right" vertical="center"/>
    </xf>
    <xf numFmtId="0" fontId="6" fillId="6" borderId="5" xfId="2" applyFont="1" applyFill="1" applyBorder="1" applyAlignment="1">
      <alignment horizontal="center" vertical="center"/>
    </xf>
    <xf numFmtId="0" fontId="6" fillId="6" borderId="6" xfId="2" applyFont="1" applyFill="1" applyBorder="1" applyAlignment="1" applyProtection="1">
      <alignment horizontal="center" vertical="center"/>
    </xf>
    <xf numFmtId="0" fontId="1" fillId="0" borderId="0" xfId="2" applyFont="1" applyAlignment="1">
      <alignment horizontal="center" vertical="center"/>
    </xf>
    <xf numFmtId="0" fontId="6" fillId="3" borderId="19" xfId="2" applyFont="1" applyFill="1" applyBorder="1" applyAlignment="1">
      <alignment horizontal="center" vertical="center"/>
    </xf>
    <xf numFmtId="0" fontId="6" fillId="3" borderId="19" xfId="2" applyFont="1" applyFill="1" applyBorder="1" applyAlignment="1" applyProtection="1">
      <alignment horizontal="center" vertical="center"/>
      <protection hidden="1"/>
    </xf>
    <xf numFmtId="0" fontId="6" fillId="3" borderId="17" xfId="2" applyFont="1" applyFill="1" applyBorder="1" applyAlignment="1" applyProtection="1">
      <alignment horizontal="center" vertical="center"/>
    </xf>
    <xf numFmtId="0" fontId="11" fillId="4" borderId="20" xfId="0" applyFont="1" applyFill="1" applyBorder="1" applyAlignment="1" applyProtection="1">
      <alignment horizontal="center" vertical="center"/>
    </xf>
    <xf numFmtId="0" fontId="6" fillId="0" borderId="8" xfId="2" quotePrefix="1" applyFont="1" applyBorder="1" applyAlignment="1">
      <alignment horizontal="center" vertical="center" wrapText="1"/>
    </xf>
    <xf numFmtId="0" fontId="13" fillId="7" borderId="0" xfId="3" applyFont="1" applyFill="1" applyAlignment="1">
      <alignment horizontal="center" vertical="center" wrapText="1"/>
    </xf>
    <xf numFmtId="0" fontId="10" fillId="0" borderId="0" xfId="2" applyFont="1" applyAlignment="1">
      <alignment horizontal="right" vertical="top" wrapText="1" indent="1"/>
    </xf>
    <xf numFmtId="0" fontId="1" fillId="0" borderId="9" xfId="2" applyFont="1" applyBorder="1" applyAlignment="1">
      <alignment horizontal="left" vertical="top" wrapText="1" indent="1"/>
    </xf>
    <xf numFmtId="0" fontId="6" fillId="0" borderId="9" xfId="2" applyFont="1" applyBorder="1" applyAlignment="1">
      <alignment vertical="center"/>
    </xf>
    <xf numFmtId="0" fontId="1" fillId="0" borderId="0" xfId="2" applyFont="1" applyAlignment="1">
      <alignment vertical="center"/>
    </xf>
    <xf numFmtId="0" fontId="1" fillId="2" borderId="0" xfId="2" applyFont="1" applyFill="1" applyBorder="1" applyAlignment="1">
      <alignment horizontal="center" vertical="top"/>
    </xf>
    <xf numFmtId="0" fontId="1" fillId="0" borderId="0" xfId="2" applyFont="1" applyBorder="1" applyAlignment="1">
      <alignment horizontal="left" vertical="top" wrapText="1" indent="1"/>
    </xf>
    <xf numFmtId="0" fontId="6" fillId="0" borderId="0" xfId="2" applyFont="1" applyBorder="1" applyAlignment="1">
      <alignment vertical="center"/>
    </xf>
    <xf numFmtId="0" fontId="6" fillId="0" borderId="21" xfId="2" quotePrefix="1" applyFont="1" applyBorder="1" applyAlignment="1">
      <alignment horizontal="center" vertical="center" wrapText="1"/>
    </xf>
    <xf numFmtId="0" fontId="1" fillId="2" borderId="11" xfId="2" applyFont="1" applyFill="1" applyBorder="1" applyAlignment="1">
      <alignment horizontal="left" vertical="center" indent="1"/>
    </xf>
    <xf numFmtId="0" fontId="7" fillId="2" borderId="11" xfId="2" applyFont="1" applyFill="1" applyBorder="1" applyAlignment="1">
      <alignment horizontal="left" vertical="center"/>
    </xf>
    <xf numFmtId="0" fontId="6" fillId="0" borderId="11" xfId="2" quotePrefix="1" applyFont="1" applyBorder="1" applyAlignment="1">
      <alignment horizontal="left" wrapText="1"/>
    </xf>
    <xf numFmtId="0" fontId="14" fillId="0" borderId="9" xfId="2" applyFont="1" applyBorder="1" applyAlignment="1">
      <alignment horizontal="left" vertical="top" wrapText="1" indent="1"/>
    </xf>
    <xf numFmtId="0" fontId="1" fillId="2" borderId="0" xfId="2" applyFont="1" applyFill="1" applyBorder="1" applyAlignment="1">
      <alignment horizontal="left" vertical="center" indent="1"/>
    </xf>
    <xf numFmtId="0" fontId="6" fillId="0" borderId="0" xfId="2" quotePrefix="1" applyFont="1" applyBorder="1" applyAlignment="1">
      <alignment horizontal="left" wrapText="1"/>
    </xf>
    <xf numFmtId="0" fontId="15" fillId="0" borderId="0" xfId="2" applyFont="1" applyFill="1" applyBorder="1" applyAlignment="1">
      <alignment horizontal="right" vertical="top" wrapText="1" indent="1"/>
    </xf>
    <xf numFmtId="0" fontId="15" fillId="0" borderId="0" xfId="2" applyFont="1" applyAlignment="1">
      <alignment horizontal="left" vertical="top" wrapText="1" indent="1"/>
    </xf>
    <xf numFmtId="0" fontId="1" fillId="0" borderId="0" xfId="2" applyFont="1" applyAlignment="1">
      <alignment horizontal="right" indent="1"/>
    </xf>
    <xf numFmtId="2" fontId="1" fillId="3" borderId="0" xfId="2" applyNumberFormat="1" applyFont="1" applyFill="1" applyAlignment="1">
      <alignment horizontal="center" vertical="center" wrapText="1"/>
    </xf>
    <xf numFmtId="0" fontId="6" fillId="3" borderId="20" xfId="2" applyFont="1" applyFill="1" applyBorder="1" applyAlignment="1">
      <alignment horizontal="center" vertical="center"/>
    </xf>
    <xf numFmtId="0" fontId="6" fillId="3" borderId="20" xfId="2" applyFont="1" applyFill="1" applyBorder="1" applyAlignment="1" applyProtection="1">
      <alignment horizontal="center" vertical="center"/>
      <protection hidden="1"/>
    </xf>
    <xf numFmtId="0" fontId="6" fillId="3" borderId="22" xfId="2" applyFont="1" applyFill="1" applyBorder="1" applyAlignment="1" applyProtection="1">
      <alignment horizontal="center" vertical="center"/>
    </xf>
    <xf numFmtId="0" fontId="6" fillId="3" borderId="20" xfId="2" applyFont="1" applyFill="1" applyBorder="1" applyAlignment="1" applyProtection="1">
      <alignment horizontal="center" vertical="center"/>
    </xf>
    <xf numFmtId="0" fontId="6" fillId="0" borderId="23" xfId="2" quotePrefix="1" applyFont="1" applyBorder="1" applyAlignment="1">
      <alignment horizontal="center" vertical="center" wrapText="1"/>
    </xf>
    <xf numFmtId="0" fontId="1" fillId="0" borderId="24" xfId="2" applyFont="1" applyBorder="1" applyAlignment="1">
      <alignment horizontal="left" vertical="top" wrapText="1" indent="1"/>
    </xf>
    <xf numFmtId="0" fontId="6" fillId="0" borderId="24" xfId="2" applyFont="1" applyBorder="1" applyAlignment="1">
      <alignment vertical="center"/>
    </xf>
    <xf numFmtId="0" fontId="16" fillId="0" borderId="0" xfId="2" applyFont="1" applyAlignment="1">
      <alignment horizontal="right" indent="1"/>
    </xf>
    <xf numFmtId="0" fontId="16" fillId="0" borderId="0" xfId="2" applyFont="1" applyAlignment="1">
      <alignment horizontal="left" indent="1"/>
    </xf>
    <xf numFmtId="0" fontId="1" fillId="4" borderId="0" xfId="2" applyFont="1" applyFill="1" applyAlignment="1">
      <alignment horizontal="center" vertical="center"/>
    </xf>
    <xf numFmtId="0" fontId="1" fillId="0" borderId="0" xfId="2" applyFont="1" applyFill="1" applyBorder="1" applyAlignment="1">
      <alignment horizontal="right" vertical="top" wrapText="1" indent="1"/>
    </xf>
    <xf numFmtId="0" fontId="1" fillId="0" borderId="0" xfId="2" applyFont="1" applyAlignment="1">
      <alignment horizontal="left" vertical="top" wrapText="1" indent="1"/>
    </xf>
    <xf numFmtId="0" fontId="1" fillId="0" borderId="0" xfId="2" applyFont="1" applyAlignment="1">
      <alignment horizontal="right" vertical="top" wrapText="1" indent="1"/>
    </xf>
    <xf numFmtId="0" fontId="8" fillId="2" borderId="0" xfId="2" applyFont="1" applyFill="1" applyBorder="1" applyAlignment="1">
      <alignment horizontal="left" vertical="top" indent="1"/>
    </xf>
    <xf numFmtId="0" fontId="1" fillId="0" borderId="0" xfId="2" applyFont="1" applyFill="1" applyAlignment="1">
      <alignment horizontal="center" vertical="center"/>
    </xf>
    <xf numFmtId="0" fontId="10" fillId="0" borderId="0" xfId="2" applyFont="1" applyFill="1" applyAlignment="1">
      <alignment horizontal="center" vertical="center"/>
    </xf>
    <xf numFmtId="0" fontId="10" fillId="0" borderId="0" xfId="2" applyFont="1" applyFill="1" applyAlignment="1">
      <alignment horizontal="left" vertical="top" wrapText="1" indent="1"/>
    </xf>
    <xf numFmtId="0" fontId="3" fillId="3" borderId="0" xfId="1" applyFont="1" applyFill="1" applyAlignment="1">
      <alignment horizontal="right"/>
    </xf>
    <xf numFmtId="0" fontId="3" fillId="3" borderId="0" xfId="1" applyFont="1" applyFill="1" applyAlignment="1"/>
    <xf numFmtId="0" fontId="3" fillId="0" borderId="0" xfId="1" applyFont="1" applyFill="1" applyAlignment="1">
      <alignment horizontal="right"/>
    </xf>
    <xf numFmtId="0" fontId="2" fillId="0" borderId="0" xfId="1" applyFont="1" applyFill="1" applyAlignment="1">
      <alignment horizontal="center"/>
    </xf>
    <xf numFmtId="0" fontId="3" fillId="0" borderId="0" xfId="1" applyFont="1" applyFill="1" applyAlignment="1">
      <alignment horizontal="right" vertical="center"/>
    </xf>
    <xf numFmtId="0" fontId="19" fillId="0" borderId="0" xfId="1" applyFont="1" applyFill="1" applyAlignment="1">
      <alignment horizontal="left" vertical="center" indent="2"/>
    </xf>
    <xf numFmtId="0" fontId="19" fillId="0" borderId="1" xfId="1" applyFont="1" applyFill="1" applyBorder="1" applyAlignment="1">
      <alignment vertical="center"/>
    </xf>
    <xf numFmtId="0" fontId="3" fillId="0" borderId="1" xfId="1" applyFont="1" applyFill="1" applyBorder="1" applyAlignment="1">
      <alignment vertical="center"/>
    </xf>
    <xf numFmtId="0" fontId="3" fillId="0" borderId="2" xfId="1" applyFont="1" applyFill="1" applyBorder="1" applyAlignment="1">
      <alignment vertical="center"/>
    </xf>
    <xf numFmtId="0" fontId="19" fillId="0" borderId="3" xfId="1" applyFont="1" applyFill="1" applyBorder="1" applyAlignment="1">
      <alignment vertical="center"/>
    </xf>
    <xf numFmtId="0" fontId="3" fillId="0" borderId="3" xfId="1" applyFont="1" applyFill="1" applyBorder="1" applyAlignment="1">
      <alignment vertical="center"/>
    </xf>
    <xf numFmtId="0" fontId="3" fillId="0" borderId="0" xfId="1" applyFont="1" applyFill="1" applyAlignment="1">
      <alignment horizontal="left" vertical="center" indent="1"/>
    </xf>
    <xf numFmtId="0" fontId="3" fillId="0" borderId="4" xfId="1" applyFont="1" applyFill="1" applyBorder="1" applyAlignment="1">
      <alignment horizontal="right" vertical="center"/>
    </xf>
    <xf numFmtId="0" fontId="19" fillId="0" borderId="6" xfId="1" applyFont="1" applyFill="1" applyBorder="1" applyAlignment="1">
      <alignment horizontal="center" vertical="center" wrapText="1"/>
    </xf>
    <xf numFmtId="164" fontId="19" fillId="0" borderId="8" xfId="1" applyNumberFormat="1" applyFont="1" applyFill="1" applyBorder="1" applyAlignment="1">
      <alignment horizontal="center" vertical="center" wrapText="1"/>
    </xf>
    <xf numFmtId="0" fontId="3" fillId="3" borderId="7" xfId="1" applyFont="1" applyFill="1" applyBorder="1" applyAlignment="1">
      <alignment horizontal="center" vertical="center"/>
    </xf>
    <xf numFmtId="0" fontId="5" fillId="3" borderId="7" xfId="1" applyFont="1" applyFill="1" applyBorder="1" applyAlignment="1">
      <alignment horizontal="center" vertical="center" wrapText="1"/>
    </xf>
    <xf numFmtId="0" fontId="3" fillId="4" borderId="4" xfId="1" applyFont="1" applyFill="1" applyBorder="1" applyAlignment="1">
      <alignment horizontal="left" vertical="center" indent="1"/>
    </xf>
    <xf numFmtId="0" fontId="19" fillId="4" borderId="5" xfId="1" applyFont="1" applyFill="1" applyBorder="1" applyAlignment="1">
      <alignment horizontal="left" vertical="center" indent="1"/>
    </xf>
    <xf numFmtId="0" fontId="3" fillId="4" borderId="5" xfId="1" applyFont="1" applyFill="1" applyBorder="1" applyAlignment="1">
      <alignment horizontal="left" vertical="center" indent="1"/>
    </xf>
    <xf numFmtId="0" fontId="3" fillId="4" borderId="6" xfId="1" applyFont="1" applyFill="1" applyBorder="1" applyAlignment="1">
      <alignment horizontal="left" vertical="center" indent="1"/>
    </xf>
    <xf numFmtId="0" fontId="19" fillId="0" borderId="7" xfId="1" applyFont="1" applyFill="1" applyBorder="1" applyAlignment="1">
      <alignment horizontal="left" vertical="center" indent="1"/>
    </xf>
    <xf numFmtId="0" fontId="18" fillId="0" borderId="8" xfId="2" quotePrefix="1" applyFont="1" applyBorder="1" applyAlignment="1">
      <alignment horizontal="center" vertical="center" wrapText="1"/>
    </xf>
    <xf numFmtId="0" fontId="20" fillId="4" borderId="6" xfId="1" applyFont="1" applyFill="1" applyBorder="1" applyAlignment="1">
      <alignment horizontal="center" vertical="center"/>
    </xf>
    <xf numFmtId="0" fontId="19" fillId="0" borderId="4" xfId="1" applyFont="1" applyFill="1" applyBorder="1" applyAlignment="1">
      <alignment horizontal="left" vertical="center" indent="1"/>
    </xf>
    <xf numFmtId="0" fontId="19" fillId="0" borderId="5" xfId="1" applyFont="1" applyFill="1" applyBorder="1" applyAlignment="1">
      <alignment horizontal="left" indent="1"/>
    </xf>
    <xf numFmtId="0" fontId="19" fillId="0" borderId="5" xfId="1" applyFont="1" applyFill="1" applyBorder="1"/>
    <xf numFmtId="0" fontId="19" fillId="0" borderId="5" xfId="1" applyFont="1" applyFill="1" applyBorder="1" applyAlignment="1">
      <alignment vertical="center" wrapText="1"/>
    </xf>
    <xf numFmtId="0" fontId="19" fillId="0" borderId="6" xfId="1" applyFont="1" applyFill="1" applyBorder="1" applyAlignment="1">
      <alignment vertical="center" wrapText="1"/>
    </xf>
    <xf numFmtId="0" fontId="8" fillId="0" borderId="7" xfId="2" quotePrefix="1" applyFont="1" applyBorder="1" applyAlignment="1">
      <alignment horizontal="center" vertical="center" wrapText="1"/>
    </xf>
    <xf numFmtId="2" fontId="21" fillId="0" borderId="7" xfId="1" applyNumberFormat="1" applyFont="1" applyFill="1" applyBorder="1" applyAlignment="1">
      <alignment horizontal="center" vertical="center" wrapText="1"/>
    </xf>
    <xf numFmtId="0" fontId="19" fillId="0" borderId="0" xfId="1" applyFont="1" applyFill="1"/>
    <xf numFmtId="0" fontId="19" fillId="0" borderId="0" xfId="1" applyFont="1" applyFill="1" applyAlignment="1"/>
    <xf numFmtId="0" fontId="19" fillId="0" borderId="0" xfId="1" applyFont="1" applyFill="1" applyAlignment="1">
      <alignment horizontal="right"/>
    </xf>
    <xf numFmtId="164" fontId="19" fillId="0" borderId="0" xfId="1" applyNumberFormat="1" applyFont="1" applyFill="1" applyBorder="1" applyAlignment="1"/>
    <xf numFmtId="0" fontId="19" fillId="0" borderId="0" xfId="1" applyFont="1" applyFill="1" applyAlignment="1">
      <alignment horizontal="center"/>
    </xf>
    <xf numFmtId="0" fontId="22" fillId="0" borderId="0" xfId="1" applyFont="1" applyFill="1" applyBorder="1"/>
    <xf numFmtId="0" fontId="22" fillId="0" borderId="0" xfId="1" applyFont="1" applyFill="1" applyBorder="1" applyAlignment="1">
      <alignment horizontal="center"/>
    </xf>
    <xf numFmtId="0" fontId="23" fillId="0" borderId="0" xfId="1" applyFont="1" applyFill="1"/>
    <xf numFmtId="0" fontId="24" fillId="3" borderId="0" xfId="1" applyFont="1" applyFill="1"/>
    <xf numFmtId="0" fontId="24" fillId="0" borderId="0" xfId="1" applyFont="1" applyFill="1" applyAlignment="1">
      <alignment horizontal="right"/>
    </xf>
    <xf numFmtId="0" fontId="23" fillId="0" borderId="0" xfId="1" applyFont="1" applyFill="1" applyBorder="1"/>
    <xf numFmtId="0" fontId="23" fillId="0" borderId="0" xfId="1" applyFont="1" applyFill="1" applyBorder="1" applyAlignment="1">
      <alignment horizontal="center"/>
    </xf>
    <xf numFmtId="0" fontId="22" fillId="0" borderId="0" xfId="1" applyFont="1" applyFill="1"/>
    <xf numFmtId="0" fontId="3" fillId="0" borderId="0" xfId="1" applyFont="1" applyFill="1" applyBorder="1"/>
    <xf numFmtId="0" fontId="3" fillId="0" borderId="0" xfId="1" applyFont="1" applyFill="1" applyBorder="1" applyAlignment="1"/>
    <xf numFmtId="0" fontId="1" fillId="8" borderId="0" xfId="1" applyFont="1" applyFill="1"/>
    <xf numFmtId="0" fontId="1" fillId="8" borderId="0" xfId="1" applyFont="1" applyFill="1" applyAlignment="1">
      <alignment horizontal="center"/>
    </xf>
    <xf numFmtId="0" fontId="1" fillId="5" borderId="0" xfId="1" applyFont="1" applyFill="1"/>
    <xf numFmtId="0" fontId="26" fillId="0" borderId="0" xfId="1" applyFont="1" applyAlignment="1" applyProtection="1">
      <alignment horizontal="left" vertical="center"/>
      <protection hidden="1"/>
    </xf>
    <xf numFmtId="0" fontId="26" fillId="0" borderId="0" xfId="1" applyFont="1" applyAlignment="1" applyProtection="1">
      <alignment horizontal="center" vertical="center"/>
      <protection hidden="1"/>
    </xf>
    <xf numFmtId="0" fontId="1" fillId="5" borderId="0" xfId="1" applyFont="1" applyFill="1" applyAlignment="1" applyProtection="1">
      <alignment vertical="center"/>
      <protection hidden="1"/>
    </xf>
    <xf numFmtId="0" fontId="1" fillId="0" borderId="0" xfId="1" applyFont="1" applyAlignment="1">
      <alignment horizontal="left" vertical="center"/>
    </xf>
    <xf numFmtId="0" fontId="1" fillId="0" borderId="0" xfId="1" applyFont="1" applyAlignment="1">
      <alignment horizontal="center" vertical="center"/>
    </xf>
    <xf numFmtId="0" fontId="1" fillId="0" borderId="16" xfId="1" applyFont="1" applyBorder="1" applyAlignment="1">
      <alignment horizontal="left" vertical="center"/>
    </xf>
    <xf numFmtId="0" fontId="1" fillId="0" borderId="16" xfId="1" applyFont="1" applyBorder="1" applyAlignment="1">
      <alignment horizontal="center" vertical="center"/>
    </xf>
    <xf numFmtId="0" fontId="1" fillId="3" borderId="4" xfId="1" applyFont="1" applyFill="1" applyBorder="1" applyAlignment="1" applyProtection="1">
      <alignment horizontal="left" vertical="center" indent="1"/>
      <protection hidden="1"/>
    </xf>
    <xf numFmtId="0" fontId="1" fillId="3" borderId="5" xfId="1" applyFont="1" applyFill="1" applyBorder="1" applyAlignment="1" applyProtection="1">
      <alignment horizontal="center" vertical="center"/>
      <protection hidden="1"/>
    </xf>
    <xf numFmtId="0" fontId="1" fillId="3" borderId="6" xfId="1" applyFont="1" applyFill="1" applyBorder="1" applyAlignment="1" applyProtection="1">
      <alignment horizontal="center" vertical="center"/>
      <protection hidden="1"/>
    </xf>
    <xf numFmtId="0" fontId="1" fillId="3" borderId="7" xfId="1" applyFont="1" applyFill="1" applyBorder="1" applyAlignment="1" applyProtection="1">
      <alignment horizontal="center" vertical="center"/>
      <protection hidden="1"/>
    </xf>
    <xf numFmtId="0" fontId="1" fillId="5" borderId="0" xfId="1" applyFont="1" applyFill="1" applyAlignment="1"/>
    <xf numFmtId="0" fontId="1" fillId="0" borderId="8" xfId="1" applyFont="1" applyBorder="1" applyAlignment="1" applyProtection="1">
      <alignment horizontal="center" vertical="top"/>
      <protection hidden="1"/>
    </xf>
    <xf numFmtId="0" fontId="1" fillId="0" borderId="4" xfId="1" applyFont="1" applyBorder="1" applyAlignment="1" applyProtection="1">
      <alignment horizontal="center" vertical="top"/>
      <protection hidden="1"/>
    </xf>
    <xf numFmtId="0" fontId="1" fillId="0" borderId="6" xfId="1" applyFont="1" applyBorder="1" applyAlignment="1" applyProtection="1">
      <alignment horizontal="left" vertical="top" wrapText="1"/>
    </xf>
    <xf numFmtId="0" fontId="1" fillId="4" borderId="6" xfId="1" applyFont="1" applyFill="1" applyBorder="1" applyAlignment="1" applyProtection="1">
      <alignment horizontal="center" vertical="center" wrapText="1"/>
      <protection locked="0"/>
    </xf>
    <xf numFmtId="0" fontId="1" fillId="0" borderId="6" xfId="1" applyFont="1" applyBorder="1" applyAlignment="1" applyProtection="1">
      <alignment horizontal="center" vertical="center" wrapText="1"/>
      <protection locked="0"/>
    </xf>
    <xf numFmtId="0" fontId="1" fillId="0" borderId="18" xfId="1" applyFont="1" applyBorder="1" applyAlignment="1" applyProtection="1">
      <alignment horizontal="center" vertical="top"/>
      <protection hidden="1"/>
    </xf>
    <xf numFmtId="0" fontId="1" fillId="0" borderId="18" xfId="1" applyFont="1" applyBorder="1" applyAlignment="1" applyProtection="1">
      <alignment horizontal="left" vertical="top" wrapText="1"/>
      <protection hidden="1"/>
    </xf>
    <xf numFmtId="0" fontId="1" fillId="5" borderId="6" xfId="1" applyFont="1" applyFill="1" applyBorder="1" applyAlignment="1" applyProtection="1">
      <alignment horizontal="center" vertical="center" wrapText="1"/>
      <protection locked="0"/>
    </xf>
    <xf numFmtId="0" fontId="1" fillId="5" borderId="0" xfId="1" applyFont="1" applyFill="1" applyAlignment="1" applyProtection="1">
      <protection hidden="1"/>
    </xf>
    <xf numFmtId="0" fontId="1" fillId="0" borderId="0" xfId="1" applyFont="1" applyAlignment="1"/>
    <xf numFmtId="0" fontId="1" fillId="4" borderId="4" xfId="1" applyFont="1" applyFill="1" applyBorder="1" applyAlignment="1" applyProtection="1">
      <alignment horizontal="center"/>
      <protection hidden="1"/>
    </xf>
    <xf numFmtId="0" fontId="1" fillId="4" borderId="5" xfId="1" applyFont="1" applyFill="1" applyBorder="1" applyAlignment="1" applyProtection="1">
      <alignment horizontal="center"/>
      <protection hidden="1"/>
    </xf>
    <xf numFmtId="0" fontId="1" fillId="4" borderId="6" xfId="1" applyFont="1" applyFill="1" applyBorder="1" applyAlignment="1" applyProtection="1">
      <alignment horizontal="center"/>
      <protection hidden="1"/>
    </xf>
    <xf numFmtId="0" fontId="1" fillId="0" borderId="4" xfId="1" applyFont="1" applyBorder="1" applyAlignment="1" applyProtection="1">
      <alignment horizontal="center"/>
      <protection hidden="1"/>
    </xf>
    <xf numFmtId="0" fontId="1" fillId="0" borderId="5" xfId="1" applyFont="1" applyBorder="1" applyAlignment="1" applyProtection="1">
      <alignment horizontal="center"/>
      <protection hidden="1"/>
    </xf>
    <xf numFmtId="0" fontId="1" fillId="0" borderId="6" xfId="1" applyFont="1" applyBorder="1" applyAlignment="1" applyProtection="1">
      <alignment horizontal="center"/>
      <protection hidden="1"/>
    </xf>
    <xf numFmtId="0" fontId="1" fillId="9" borderId="25" xfId="1" applyFont="1" applyFill="1" applyBorder="1" applyAlignment="1" applyProtection="1">
      <alignment horizontal="center"/>
      <protection hidden="1"/>
    </xf>
    <xf numFmtId="0" fontId="1" fillId="9" borderId="26" xfId="1" applyFont="1" applyFill="1" applyBorder="1" applyAlignment="1" applyProtection="1">
      <alignment horizontal="center"/>
      <protection hidden="1"/>
    </xf>
    <xf numFmtId="2" fontId="1" fillId="9" borderId="27" xfId="1" applyNumberFormat="1" applyFont="1" applyFill="1" applyBorder="1" applyAlignment="1" applyProtection="1">
      <alignment horizontal="center"/>
      <protection hidden="1"/>
    </xf>
    <xf numFmtId="0" fontId="3" fillId="4" borderId="5" xfId="1" applyFont="1" applyFill="1" applyBorder="1" applyAlignment="1">
      <alignment horizontal="center" vertical="center"/>
    </xf>
    <xf numFmtId="0" fontId="3" fillId="2" borderId="5" xfId="1" applyFont="1" applyFill="1" applyBorder="1" applyAlignment="1">
      <alignment horizontal="center" vertical="center"/>
    </xf>
    <xf numFmtId="0" fontId="3" fillId="2" borderId="28" xfId="1" applyFont="1" applyFill="1" applyBorder="1" applyAlignment="1">
      <alignment horizontal="center" vertical="center"/>
    </xf>
    <xf numFmtId="0" fontId="1" fillId="5" borderId="0" xfId="1" applyFont="1" applyFill="1" applyAlignment="1">
      <alignment horizontal="center"/>
    </xf>
    <xf numFmtId="0" fontId="1" fillId="10" borderId="0" xfId="1" applyFont="1" applyFill="1"/>
    <xf numFmtId="0" fontId="1" fillId="10" borderId="0" xfId="1" applyFont="1" applyFill="1" applyAlignment="1">
      <alignment horizontal="center"/>
    </xf>
    <xf numFmtId="0" fontId="1" fillId="0" borderId="9" xfId="1" applyFont="1" applyBorder="1" applyAlignment="1" applyProtection="1">
      <alignment horizontal="center" vertical="top"/>
      <protection hidden="1"/>
    </xf>
    <xf numFmtId="0" fontId="1" fillId="0" borderId="9" xfId="1" applyFont="1" applyBorder="1" applyAlignment="1" applyProtection="1">
      <alignment horizontal="left" vertical="top" wrapText="1"/>
      <protection hidden="1"/>
    </xf>
    <xf numFmtId="0" fontId="1" fillId="0" borderId="8" xfId="1" applyFont="1" applyBorder="1" applyAlignment="1" applyProtection="1">
      <alignment horizontal="left" vertical="top" wrapText="1" indent="1"/>
      <protection hidden="1"/>
    </xf>
    <xf numFmtId="0" fontId="1" fillId="11" borderId="0" xfId="1" applyFont="1" applyFill="1"/>
    <xf numFmtId="0" fontId="1" fillId="11" borderId="0" xfId="1" applyFont="1" applyFill="1" applyAlignment="1">
      <alignment horizontal="center"/>
    </xf>
    <xf numFmtId="2" fontId="1" fillId="5" borderId="0" xfId="1" applyNumberFormat="1" applyFont="1" applyFill="1" applyAlignment="1" applyProtection="1">
      <alignment vertical="center"/>
      <protection hidden="1"/>
    </xf>
    <xf numFmtId="0" fontId="1" fillId="0" borderId="18" xfId="1" applyFont="1" applyBorder="1" applyAlignment="1" applyProtection="1">
      <alignment horizontal="left" vertical="top" wrapText="1" indent="1"/>
      <protection hidden="1"/>
    </xf>
    <xf numFmtId="0" fontId="1" fillId="12" borderId="0" xfId="1" applyFill="1"/>
    <xf numFmtId="0" fontId="16" fillId="12" borderId="0" xfId="1" applyFont="1" applyFill="1" applyAlignment="1">
      <alignment horizontal="center" vertical="center" wrapText="1"/>
    </xf>
    <xf numFmtId="0" fontId="16" fillId="12" borderId="0" xfId="1" applyFont="1" applyFill="1" applyAlignment="1">
      <alignment horizontal="center"/>
    </xf>
    <xf numFmtId="0" fontId="28" fillId="12" borderId="0" xfId="1" applyFont="1" applyFill="1"/>
    <xf numFmtId="0" fontId="6" fillId="2" borderId="0" xfId="1" applyFont="1" applyFill="1" applyAlignment="1">
      <alignment horizontal="center"/>
    </xf>
    <xf numFmtId="0" fontId="1" fillId="2" borderId="0" xfId="1" applyFill="1"/>
    <xf numFmtId="0" fontId="1" fillId="3" borderId="10" xfId="1" applyFill="1" applyBorder="1"/>
    <xf numFmtId="0" fontId="16" fillId="3" borderId="13" xfId="1" applyFont="1" applyFill="1" applyBorder="1" applyAlignment="1">
      <alignment horizontal="center" vertical="center" wrapText="1"/>
    </xf>
    <xf numFmtId="0" fontId="16" fillId="3" borderId="15" xfId="1" applyFont="1" applyFill="1" applyBorder="1" applyAlignment="1">
      <alignment horizontal="center"/>
    </xf>
    <xf numFmtId="0" fontId="28" fillId="4" borderId="7" xfId="1" quotePrefix="1" applyFont="1" applyFill="1" applyBorder="1" applyAlignment="1">
      <alignment horizontal="center"/>
    </xf>
    <xf numFmtId="0" fontId="1" fillId="2" borderId="7" xfId="1" applyFill="1" applyBorder="1" applyAlignment="1">
      <alignment horizontal="center"/>
    </xf>
    <xf numFmtId="0" fontId="1" fillId="8" borderId="4" xfId="1" applyFill="1" applyBorder="1"/>
    <xf numFmtId="0" fontId="1" fillId="2" borderId="4" xfId="1" applyFill="1" applyBorder="1"/>
    <xf numFmtId="0" fontId="1" fillId="12" borderId="0" xfId="1" applyFill="1" applyAlignment="1">
      <alignment horizontal="left" indent="1"/>
    </xf>
    <xf numFmtId="0" fontId="1" fillId="2" borderId="0" xfId="1" applyFont="1" applyFill="1" applyAlignment="1">
      <alignment horizontal="left"/>
    </xf>
    <xf numFmtId="0" fontId="1" fillId="2" borderId="0" xfId="1" applyFill="1" applyAlignment="1">
      <alignment horizontal="left" indent="1"/>
    </xf>
    <xf numFmtId="0" fontId="1" fillId="3" borderId="8" xfId="1" applyFill="1" applyBorder="1" applyAlignment="1">
      <alignment horizontal="left" indent="1"/>
    </xf>
    <xf numFmtId="0" fontId="16" fillId="3" borderId="18" xfId="1" applyFont="1" applyFill="1" applyBorder="1" applyAlignment="1">
      <alignment horizontal="center" vertical="center" wrapText="1"/>
    </xf>
    <xf numFmtId="0" fontId="16" fillId="3" borderId="9" xfId="1" applyFont="1" applyFill="1" applyBorder="1" applyAlignment="1">
      <alignment horizontal="center"/>
    </xf>
    <xf numFmtId="0" fontId="1" fillId="2" borderId="7" xfId="1" applyFont="1" applyFill="1" applyBorder="1" applyAlignment="1">
      <alignment horizontal="left" indent="1"/>
    </xf>
    <xf numFmtId="17" fontId="1" fillId="2" borderId="7" xfId="1" applyNumberFormat="1" applyFont="1" applyFill="1" applyBorder="1" applyAlignment="1">
      <alignment horizontal="left" indent="1"/>
    </xf>
    <xf numFmtId="17" fontId="1" fillId="2" borderId="7" xfId="1" quotePrefix="1" applyNumberFormat="1" applyFont="1" applyFill="1" applyBorder="1" applyAlignment="1">
      <alignment horizontal="left" indent="1"/>
    </xf>
    <xf numFmtId="0" fontId="1" fillId="8" borderId="6" xfId="1" applyFont="1" applyFill="1" applyBorder="1" applyAlignment="1">
      <alignment horizontal="left" indent="1"/>
    </xf>
    <xf numFmtId="0" fontId="1" fillId="2" borderId="5" xfId="1" applyFill="1" applyBorder="1" applyAlignment="1">
      <alignment horizontal="left" indent="1"/>
    </xf>
    <xf numFmtId="0" fontId="1" fillId="0" borderId="0" xfId="1" applyFill="1" applyAlignment="1">
      <alignment horizontal="left" indent="1"/>
    </xf>
    <xf numFmtId="0" fontId="31" fillId="0" borderId="0" xfId="1" applyFont="1" applyFill="1"/>
    <xf numFmtId="0" fontId="31" fillId="0" borderId="0" xfId="1" applyFont="1" applyFill="1" applyAlignment="1">
      <alignment horizontal="left"/>
    </xf>
    <xf numFmtId="0" fontId="31" fillId="0" borderId="0" xfId="1" applyFont="1" applyFill="1" applyAlignment="1">
      <alignment horizontal="center"/>
    </xf>
    <xf numFmtId="0" fontId="32" fillId="0" borderId="0" xfId="1" applyFont="1" applyFill="1" applyBorder="1" applyAlignment="1">
      <alignment horizontal="center"/>
    </xf>
    <xf numFmtId="0" fontId="31" fillId="0" borderId="0" xfId="1" applyFont="1" applyFill="1" applyBorder="1" applyAlignment="1">
      <alignment horizontal="center"/>
    </xf>
    <xf numFmtId="0" fontId="1" fillId="3" borderId="4" xfId="1" applyFill="1" applyBorder="1"/>
    <xf numFmtId="0" fontId="16" fillId="2" borderId="7" xfId="1" applyFont="1" applyFill="1" applyBorder="1" applyAlignment="1">
      <alignment horizontal="center"/>
    </xf>
    <xf numFmtId="0" fontId="16" fillId="8" borderId="4" xfId="1" applyFont="1" applyFill="1" applyBorder="1" applyAlignment="1">
      <alignment horizontal="center"/>
    </xf>
    <xf numFmtId="0" fontId="16" fillId="2" borderId="5" xfId="1" applyFont="1" applyFill="1" applyBorder="1"/>
    <xf numFmtId="0" fontId="16" fillId="0" borderId="0" xfId="1" applyFont="1" applyFill="1"/>
    <xf numFmtId="0" fontId="33" fillId="0" borderId="0" xfId="1" applyFont="1" applyFill="1"/>
    <xf numFmtId="0" fontId="1" fillId="3" borderId="5" xfId="1" applyFill="1" applyBorder="1"/>
    <xf numFmtId="0" fontId="16" fillId="3" borderId="8" xfId="1" applyFont="1" applyFill="1" applyBorder="1" applyAlignment="1">
      <alignment horizontal="center" vertical="center" wrapText="1"/>
    </xf>
    <xf numFmtId="0" fontId="16" fillId="8" borderId="7" xfId="1" applyFont="1" applyFill="1" applyBorder="1" applyAlignment="1">
      <alignment horizontal="center"/>
    </xf>
    <xf numFmtId="0" fontId="31" fillId="0" borderId="0" xfId="1" applyFont="1" applyFill="1" applyAlignment="1"/>
    <xf numFmtId="0" fontId="34" fillId="0" borderId="0" xfId="1" applyFont="1" applyFill="1"/>
    <xf numFmtId="0" fontId="35" fillId="0" borderId="0" xfId="1" applyFont="1" applyFill="1" applyAlignment="1">
      <alignment vertical="center"/>
    </xf>
    <xf numFmtId="0" fontId="36" fillId="3" borderId="5" xfId="1" applyFont="1" applyFill="1" applyBorder="1"/>
    <xf numFmtId="0" fontId="16" fillId="3" borderId="0" xfId="1" applyFont="1" applyFill="1" applyBorder="1" applyAlignment="1">
      <alignment horizontal="center" vertical="center" wrapText="1"/>
    </xf>
    <xf numFmtId="0" fontId="16" fillId="3" borderId="16" xfId="1" applyFont="1" applyFill="1" applyBorder="1" applyAlignment="1">
      <alignment horizontal="center"/>
    </xf>
    <xf numFmtId="0" fontId="16" fillId="4" borderId="7" xfId="1" applyFont="1" applyFill="1" applyBorder="1" applyAlignment="1">
      <alignment horizontal="center"/>
    </xf>
    <xf numFmtId="0" fontId="31" fillId="0" borderId="0" xfId="1" applyFont="1" applyFill="1" applyBorder="1" applyAlignment="1">
      <alignment horizontal="center" vertical="center"/>
    </xf>
    <xf numFmtId="2" fontId="16" fillId="4" borderId="7" xfId="1" applyNumberFormat="1" applyFont="1" applyFill="1" applyBorder="1" applyAlignment="1">
      <alignment horizontal="center"/>
    </xf>
    <xf numFmtId="2" fontId="16" fillId="8" borderId="7" xfId="1" applyNumberFormat="1" applyFont="1" applyFill="1" applyBorder="1" applyAlignment="1">
      <alignment horizontal="center"/>
    </xf>
    <xf numFmtId="0" fontId="31" fillId="0" borderId="0" xfId="1" applyFont="1" applyFill="1" applyAlignment="1">
      <alignment horizontal="right"/>
    </xf>
    <xf numFmtId="0" fontId="1" fillId="3" borderId="6" xfId="1" applyFill="1" applyBorder="1"/>
    <xf numFmtId="2" fontId="16" fillId="8" borderId="6" xfId="1" applyNumberFormat="1" applyFont="1" applyFill="1" applyBorder="1" applyAlignment="1">
      <alignment horizontal="center"/>
    </xf>
    <xf numFmtId="0" fontId="36" fillId="3" borderId="11" xfId="1" applyFont="1" applyFill="1" applyBorder="1" applyAlignment="1">
      <alignment horizontal="left" indent="3"/>
    </xf>
    <xf numFmtId="10" fontId="16" fillId="4" borderId="7" xfId="1" applyNumberFormat="1" applyFont="1" applyFill="1" applyBorder="1" applyAlignment="1">
      <alignment horizontal="center"/>
    </xf>
    <xf numFmtId="10" fontId="16" fillId="8" borderId="7" xfId="1" applyNumberFormat="1" applyFont="1" applyFill="1" applyBorder="1" applyAlignment="1">
      <alignment horizontal="center"/>
    </xf>
    <xf numFmtId="0" fontId="1" fillId="3" borderId="12" xfId="1" applyFill="1" applyBorder="1"/>
    <xf numFmtId="10" fontId="37" fillId="8" borderId="7" xfId="1" applyNumberFormat="1" applyFont="1" applyFill="1" applyBorder="1"/>
    <xf numFmtId="10" fontId="33" fillId="2" borderId="7" xfId="1" applyNumberFormat="1" applyFont="1" applyFill="1" applyBorder="1" applyAlignment="1">
      <alignment horizontal="center" vertical="center"/>
    </xf>
    <xf numFmtId="164" fontId="31" fillId="0" borderId="0" xfId="1" applyNumberFormat="1" applyFont="1" applyFill="1" applyBorder="1" applyAlignment="1">
      <alignment horizontal="left"/>
    </xf>
    <xf numFmtId="0" fontId="38" fillId="8" borderId="0" xfId="4" applyFont="1" applyFill="1" applyBorder="1"/>
    <xf numFmtId="0" fontId="39" fillId="8" borderId="0" xfId="4" applyFont="1" applyFill="1" applyBorder="1" applyAlignment="1">
      <alignment horizontal="left" indent="1"/>
    </xf>
    <xf numFmtId="0" fontId="40" fillId="0" borderId="0" xfId="4" applyFont="1" applyFill="1" applyBorder="1" applyAlignment="1">
      <alignment horizontal="center"/>
    </xf>
    <xf numFmtId="0" fontId="40" fillId="0" borderId="29" xfId="4" applyFont="1" applyFill="1" applyBorder="1" applyAlignment="1">
      <alignment horizontal="center"/>
    </xf>
    <xf numFmtId="0" fontId="40" fillId="0" borderId="30" xfId="4" applyFont="1" applyFill="1" applyBorder="1" applyAlignment="1">
      <alignment horizontal="center"/>
    </xf>
    <xf numFmtId="0" fontId="40" fillId="0" borderId="31" xfId="4" applyFont="1" applyFill="1" applyBorder="1" applyAlignment="1">
      <alignment horizontal="center"/>
    </xf>
    <xf numFmtId="0" fontId="40" fillId="0" borderId="32" xfId="4" applyFont="1" applyFill="1" applyBorder="1" applyAlignment="1">
      <alignment horizontal="center"/>
    </xf>
    <xf numFmtId="0" fontId="40" fillId="0" borderId="33" xfId="4" applyFont="1" applyFill="1" applyBorder="1" applyAlignment="1">
      <alignment horizontal="center"/>
    </xf>
    <xf numFmtId="0" fontId="38" fillId="0" borderId="0" xfId="4" applyFont="1" applyFill="1" applyBorder="1" applyAlignment="1">
      <alignment horizontal="center"/>
    </xf>
    <xf numFmtId="0" fontId="41" fillId="0" borderId="32" xfId="4" applyFont="1" applyFill="1" applyBorder="1" applyAlignment="1">
      <alignment horizontal="center"/>
    </xf>
    <xf numFmtId="0" fontId="41" fillId="0" borderId="0" xfId="4" applyFont="1" applyFill="1" applyBorder="1" applyAlignment="1">
      <alignment horizontal="center"/>
    </xf>
    <xf numFmtId="0" fontId="41" fillId="0" borderId="33" xfId="4" applyFont="1" applyFill="1" applyBorder="1" applyAlignment="1">
      <alignment horizontal="center"/>
    </xf>
    <xf numFmtId="0" fontId="38" fillId="0" borderId="32" xfId="4" applyFont="1" applyFill="1" applyBorder="1"/>
    <xf numFmtId="0" fontId="38" fillId="0" borderId="0" xfId="4" applyFont="1" applyFill="1" applyBorder="1"/>
    <xf numFmtId="0" fontId="38" fillId="0" borderId="33" xfId="4" applyFont="1" applyFill="1" applyBorder="1"/>
    <xf numFmtId="0" fontId="26" fillId="0" borderId="0" xfId="4" applyFont="1" applyFill="1" applyBorder="1" applyAlignment="1">
      <alignment horizontal="center" vertical="center"/>
    </xf>
    <xf numFmtId="0" fontId="41" fillId="0" borderId="32" xfId="4" applyFont="1" applyFill="1" applyBorder="1" applyAlignment="1">
      <alignment horizontal="center" vertical="center"/>
    </xf>
    <xf numFmtId="0" fontId="41" fillId="0" borderId="0" xfId="4" applyFont="1" applyFill="1" applyBorder="1" applyAlignment="1">
      <alignment horizontal="center" vertical="center"/>
    </xf>
    <xf numFmtId="0" fontId="41" fillId="0" borderId="33" xfId="4" applyFont="1" applyFill="1" applyBorder="1" applyAlignment="1">
      <alignment horizontal="center" vertical="center"/>
    </xf>
    <xf numFmtId="0" fontId="38" fillId="0" borderId="33" xfId="4" applyFont="1" applyFill="1" applyBorder="1" applyAlignment="1">
      <alignment horizontal="left" indent="1"/>
    </xf>
    <xf numFmtId="0" fontId="38" fillId="0" borderId="0" xfId="4" applyFont="1" applyFill="1" applyBorder="1" applyAlignment="1">
      <alignment horizontal="left" indent="1"/>
    </xf>
    <xf numFmtId="0" fontId="43" fillId="0" borderId="33" xfId="5" applyFont="1" applyBorder="1" applyAlignment="1">
      <alignment vertical="top"/>
    </xf>
    <xf numFmtId="0" fontId="43" fillId="0" borderId="0" xfId="5" applyFont="1" applyBorder="1" applyAlignment="1">
      <alignment vertical="top" wrapText="1"/>
    </xf>
    <xf numFmtId="0" fontId="42" fillId="0" borderId="32" xfId="4" applyFont="1" applyFill="1" applyBorder="1" applyAlignment="1">
      <alignment horizontal="left" indent="3"/>
    </xf>
    <xf numFmtId="0" fontId="42" fillId="0" borderId="0" xfId="4" applyFont="1" applyFill="1" applyBorder="1" applyAlignment="1">
      <alignment horizontal="center"/>
    </xf>
    <xf numFmtId="0" fontId="43" fillId="0" borderId="0" xfId="5" applyFont="1" applyBorder="1" applyAlignment="1">
      <alignment vertical="top"/>
    </xf>
    <xf numFmtId="0" fontId="42" fillId="0" borderId="32" xfId="4" applyFont="1" applyFill="1" applyBorder="1" applyAlignment="1">
      <alignment horizontal="left" indent="1"/>
    </xf>
    <xf numFmtId="0" fontId="42" fillId="0" borderId="0" xfId="4" applyFont="1" applyFill="1" applyBorder="1"/>
    <xf numFmtId="0" fontId="42" fillId="0" borderId="0" xfId="4" applyFont="1" applyFill="1" applyBorder="1" applyAlignment="1"/>
    <xf numFmtId="0" fontId="38" fillId="2" borderId="0" xfId="4" applyFont="1" applyFill="1" applyBorder="1"/>
    <xf numFmtId="0" fontId="38" fillId="2" borderId="32" xfId="4" applyFont="1" applyFill="1" applyBorder="1"/>
    <xf numFmtId="0" fontId="38" fillId="2" borderId="33" xfId="4" applyFont="1" applyFill="1" applyBorder="1"/>
    <xf numFmtId="0" fontId="38" fillId="2" borderId="34" xfId="4" applyFont="1" applyFill="1" applyBorder="1"/>
    <xf numFmtId="0" fontId="38" fillId="2" borderId="35" xfId="4" applyFont="1" applyFill="1" applyBorder="1"/>
    <xf numFmtId="0" fontId="38" fillId="2" borderId="36" xfId="4" applyFont="1" applyFill="1" applyBorder="1"/>
    <xf numFmtId="0" fontId="40" fillId="2" borderId="0" xfId="4" applyFont="1" applyFill="1" applyBorder="1" applyAlignment="1">
      <alignment horizontal="center"/>
    </xf>
    <xf numFmtId="0" fontId="0" fillId="0" borderId="0" xfId="0" applyAlignment="1">
      <alignment horizontal="center" vertical="center"/>
    </xf>
    <xf numFmtId="0" fontId="3" fillId="12" borderId="0" xfId="1" applyFont="1" applyFill="1"/>
    <xf numFmtId="0" fontId="47" fillId="3" borderId="0" xfId="1" applyFont="1" applyFill="1" applyAlignment="1">
      <alignment horizontal="center"/>
    </xf>
    <xf numFmtId="0" fontId="48" fillId="12" borderId="0" xfId="1" applyFont="1" applyFill="1" applyBorder="1" applyAlignment="1">
      <alignment horizontal="right" vertical="center"/>
    </xf>
    <xf numFmtId="0" fontId="3" fillId="12" borderId="0" xfId="1" applyFont="1" applyFill="1" applyAlignment="1"/>
    <xf numFmtId="0" fontId="17" fillId="2" borderId="0" xfId="1" applyFont="1" applyFill="1" applyAlignment="1">
      <alignment horizontal="right"/>
    </xf>
    <xf numFmtId="0" fontId="3" fillId="2" borderId="0" xfId="1" applyFont="1" applyFill="1"/>
    <xf numFmtId="0" fontId="3" fillId="2" borderId="0" xfId="1" applyFont="1" applyFill="1" applyAlignment="1"/>
    <xf numFmtId="0" fontId="3" fillId="2" borderId="0" xfId="1" applyFont="1" applyFill="1" applyAlignment="1">
      <alignment horizontal="right"/>
    </xf>
    <xf numFmtId="0" fontId="3" fillId="2" borderId="0" xfId="1" applyFont="1" applyFill="1" applyAlignment="1">
      <alignment horizontal="left" indent="1"/>
    </xf>
    <xf numFmtId="0" fontId="19" fillId="2" borderId="0" xfId="1" applyFont="1" applyFill="1"/>
    <xf numFmtId="0" fontId="3" fillId="12" borderId="0" xfId="1" applyFont="1" applyFill="1" applyAlignment="1">
      <alignment vertical="center"/>
    </xf>
    <xf numFmtId="0" fontId="3" fillId="12" borderId="0" xfId="1" applyFont="1" applyFill="1" applyAlignment="1">
      <alignment horizontal="center" vertical="center" wrapText="1"/>
    </xf>
    <xf numFmtId="0" fontId="5" fillId="8" borderId="7" xfId="1" applyFont="1" applyFill="1" applyBorder="1" applyAlignment="1">
      <alignment horizontal="center" vertical="center" wrapText="1"/>
    </xf>
    <xf numFmtId="0" fontId="5" fillId="8" borderId="6" xfId="1" applyFont="1" applyFill="1" applyBorder="1" applyAlignment="1">
      <alignment horizontal="center" vertical="center" wrapText="1"/>
    </xf>
    <xf numFmtId="0" fontId="49" fillId="2" borderId="7" xfId="1" applyFont="1" applyFill="1" applyBorder="1" applyAlignment="1">
      <alignment horizontal="center"/>
    </xf>
    <xf numFmtId="2" fontId="49" fillId="2" borderId="4" xfId="1" applyNumberFormat="1" applyFont="1" applyFill="1" applyBorder="1" applyAlignment="1">
      <alignment horizontal="left" vertical="center" indent="1"/>
    </xf>
    <xf numFmtId="0" fontId="49" fillId="2" borderId="6" xfId="1" applyFont="1" applyFill="1" applyBorder="1" applyAlignment="1">
      <alignment horizontal="left" vertical="top" wrapText="1" indent="2"/>
    </xf>
    <xf numFmtId="0" fontId="49" fillId="2" borderId="7" xfId="1" applyFont="1" applyFill="1" applyBorder="1" applyAlignment="1">
      <alignment horizontal="left" vertical="top" wrapText="1" indent="2"/>
    </xf>
    <xf numFmtId="2" fontId="3" fillId="2" borderId="6" xfId="1" applyNumberFormat="1" applyFont="1" applyFill="1" applyBorder="1" applyAlignment="1">
      <alignment horizontal="center" vertical="top" wrapText="1"/>
    </xf>
    <xf numFmtId="0" fontId="49" fillId="2" borderId="4" xfId="1" applyFont="1" applyFill="1" applyBorder="1" applyAlignment="1">
      <alignment horizontal="center" vertical="center"/>
    </xf>
    <xf numFmtId="0" fontId="3" fillId="2" borderId="5" xfId="1" applyFont="1" applyFill="1" applyBorder="1" applyAlignment="1">
      <alignment horizontal="left" vertical="center" indent="1"/>
    </xf>
    <xf numFmtId="0" fontId="19" fillId="2" borderId="5" xfId="1" applyFont="1" applyFill="1" applyBorder="1" applyAlignment="1">
      <alignment horizontal="center" vertical="center"/>
    </xf>
    <xf numFmtId="0" fontId="3" fillId="2" borderId="6" xfId="1" applyFont="1" applyFill="1" applyBorder="1" applyAlignment="1">
      <alignment horizontal="left" vertical="top" wrapText="1" indent="2"/>
    </xf>
    <xf numFmtId="2" fontId="3" fillId="2" borderId="7" xfId="1" applyNumberFormat="1" applyFont="1" applyFill="1" applyBorder="1" applyAlignment="1">
      <alignment horizontal="center" vertical="center"/>
    </xf>
    <xf numFmtId="0" fontId="3" fillId="2" borderId="4" xfId="1" applyFont="1" applyFill="1" applyBorder="1" applyAlignment="1">
      <alignment horizontal="left" vertical="center"/>
    </xf>
    <xf numFmtId="0" fontId="19" fillId="2" borderId="5" xfId="1" applyFont="1" applyFill="1" applyBorder="1" applyAlignment="1">
      <alignment horizontal="center" vertical="center" wrapText="1"/>
    </xf>
    <xf numFmtId="2" fontId="3" fillId="2" borderId="7" xfId="1" applyNumberFormat="1" applyFont="1" applyFill="1" applyBorder="1" applyAlignment="1">
      <alignment horizontal="center" vertical="center" wrapText="1"/>
    </xf>
    <xf numFmtId="0" fontId="3" fillId="2" borderId="0" xfId="1" applyFont="1" applyFill="1" applyAlignment="1">
      <alignment horizontal="left" vertical="center"/>
    </xf>
    <xf numFmtId="0" fontId="19" fillId="2" borderId="0" xfId="1" applyNumberFormat="1" applyFont="1" applyFill="1" applyBorder="1" applyAlignment="1">
      <alignment horizontal="center" vertical="center"/>
    </xf>
    <xf numFmtId="0" fontId="5" fillId="8" borderId="7" xfId="1" applyNumberFormat="1" applyFont="1" applyFill="1" applyBorder="1" applyAlignment="1">
      <alignment horizontal="center" vertical="center" wrapText="1"/>
    </xf>
    <xf numFmtId="0" fontId="3" fillId="2" borderId="7" xfId="1" applyFont="1" applyFill="1" applyBorder="1" applyAlignment="1">
      <alignment horizontal="center"/>
    </xf>
    <xf numFmtId="2" fontId="3" fillId="2" borderId="4" xfId="1" applyNumberFormat="1" applyFont="1" applyFill="1" applyBorder="1" applyAlignment="1">
      <alignment horizontal="right" vertical="center" indent="3"/>
    </xf>
    <xf numFmtId="9" fontId="3" fillId="2" borderId="7" xfId="1" applyNumberFormat="1" applyFont="1" applyFill="1" applyBorder="1" applyAlignment="1">
      <alignment horizontal="center" vertical="center"/>
    </xf>
    <xf numFmtId="0" fontId="19" fillId="2" borderId="0" xfId="1" applyFont="1" applyFill="1" applyProtection="1">
      <protection hidden="1"/>
    </xf>
    <xf numFmtId="0" fontId="19" fillId="2" borderId="0" xfId="1" applyFont="1" applyFill="1" applyBorder="1" applyProtection="1">
      <protection hidden="1"/>
    </xf>
    <xf numFmtId="0" fontId="19" fillId="2" borderId="0" xfId="1" applyFont="1" applyFill="1" applyBorder="1" applyAlignment="1" applyProtection="1">
      <alignment horizontal="left"/>
      <protection hidden="1"/>
    </xf>
    <xf numFmtId="0" fontId="19" fillId="2" borderId="0" xfId="1" applyFont="1" applyFill="1" applyBorder="1" applyAlignment="1" applyProtection="1">
      <protection hidden="1"/>
    </xf>
    <xf numFmtId="0" fontId="3" fillId="3" borderId="7" xfId="1" applyFont="1" applyFill="1" applyBorder="1" applyAlignment="1" applyProtection="1">
      <alignment horizontal="center" vertical="center" wrapText="1"/>
      <protection hidden="1"/>
    </xf>
    <xf numFmtId="0" fontId="3" fillId="3" borderId="7" xfId="1" applyFont="1" applyFill="1" applyBorder="1" applyAlignment="1" applyProtection="1">
      <alignment horizontal="center" vertical="center"/>
      <protection hidden="1"/>
    </xf>
    <xf numFmtId="0" fontId="3" fillId="2" borderId="4" xfId="1" applyFont="1" applyFill="1" applyBorder="1" applyAlignment="1">
      <alignment horizontal="center" vertical="center"/>
    </xf>
    <xf numFmtId="0" fontId="3" fillId="2" borderId="5" xfId="1" applyFont="1" applyFill="1" applyBorder="1" applyAlignment="1">
      <alignment horizontal="left" vertical="center"/>
    </xf>
    <xf numFmtId="0" fontId="3" fillId="2" borderId="4" xfId="1" applyFont="1" applyFill="1" applyBorder="1" applyAlignment="1">
      <alignment horizontal="left" vertical="center" indent="1"/>
    </xf>
    <xf numFmtId="2" fontId="3" fillId="2" borderId="4" xfId="1" applyNumberFormat="1" applyFont="1" applyFill="1" applyBorder="1" applyAlignment="1">
      <alignment horizontal="right" vertical="center" indent="1"/>
    </xf>
    <xf numFmtId="0" fontId="3" fillId="2" borderId="6" xfId="1" applyNumberFormat="1" applyFont="1" applyFill="1" applyBorder="1" applyAlignment="1">
      <alignment horizontal="left" vertical="center"/>
    </xf>
    <xf numFmtId="0" fontId="3" fillId="2" borderId="4" xfId="1" applyFont="1" applyFill="1" applyBorder="1" applyAlignment="1">
      <alignment horizontal="left" vertical="top" indent="1"/>
    </xf>
    <xf numFmtId="0" fontId="3" fillId="2" borderId="5" xfId="1" applyFont="1" applyFill="1" applyBorder="1" applyAlignment="1">
      <alignment horizontal="center" vertical="top"/>
    </xf>
    <xf numFmtId="0" fontId="19" fillId="2" borderId="0" xfId="1" applyNumberFormat="1" applyFont="1" applyFill="1" applyBorder="1" applyAlignment="1">
      <alignment horizontal="center"/>
    </xf>
    <xf numFmtId="0" fontId="23" fillId="2" borderId="0" xfId="1" applyFont="1" applyFill="1"/>
    <xf numFmtId="0" fontId="23" fillId="2" borderId="0" xfId="1" applyFont="1" applyFill="1" applyAlignment="1">
      <alignment horizontal="right"/>
    </xf>
    <xf numFmtId="164" fontId="23" fillId="2" borderId="37" xfId="1" applyNumberFormat="1" applyFont="1" applyFill="1" applyBorder="1" applyAlignment="1">
      <alignment horizontal="left" indent="1"/>
    </xf>
    <xf numFmtId="0" fontId="23" fillId="2" borderId="0" xfId="1" applyFont="1" applyFill="1" applyAlignment="1">
      <alignment horizontal="center"/>
    </xf>
    <xf numFmtId="0" fontId="19" fillId="2" borderId="0" xfId="1" applyFont="1" applyFill="1" applyAlignment="1">
      <alignment horizontal="center"/>
    </xf>
    <xf numFmtId="0" fontId="19" fillId="2" borderId="0" xfId="1" applyFont="1" applyFill="1" applyAlignment="1">
      <alignment horizontal="right" indent="1"/>
    </xf>
    <xf numFmtId="0" fontId="22" fillId="2" borderId="0" xfId="1" applyFont="1" applyFill="1" applyBorder="1" applyAlignment="1">
      <alignment horizontal="center"/>
    </xf>
    <xf numFmtId="0" fontId="22" fillId="2" borderId="0" xfId="1" applyFont="1" applyFill="1" applyBorder="1"/>
    <xf numFmtId="0" fontId="3" fillId="2" borderId="0" xfId="1" applyFont="1" applyFill="1" applyBorder="1" applyAlignment="1">
      <alignment horizontal="center"/>
    </xf>
    <xf numFmtId="0" fontId="1" fillId="12" borderId="0" xfId="1" applyFont="1" applyFill="1"/>
    <xf numFmtId="0" fontId="2" fillId="2" borderId="0" xfId="1" applyFont="1" applyFill="1"/>
    <xf numFmtId="0" fontId="3" fillId="2" borderId="1" xfId="1" applyFont="1" applyFill="1" applyBorder="1" applyAlignment="1">
      <alignment horizontal="center"/>
    </xf>
    <xf numFmtId="0" fontId="3" fillId="2" borderId="0" xfId="1" applyFont="1" applyFill="1" applyBorder="1" applyAlignment="1">
      <alignment horizontal="center" vertical="center"/>
    </xf>
    <xf numFmtId="164" fontId="3" fillId="2" borderId="1" xfId="1" applyNumberFormat="1" applyFont="1" applyFill="1" applyBorder="1" applyAlignment="1">
      <alignment horizontal="center" vertical="center"/>
    </xf>
    <xf numFmtId="0" fontId="3" fillId="2" borderId="0" xfId="1" quotePrefix="1" applyFont="1" applyFill="1" applyBorder="1"/>
    <xf numFmtId="0" fontId="17" fillId="2" borderId="0" xfId="1" applyFont="1" applyFill="1" applyBorder="1" applyAlignment="1">
      <alignment horizontal="center" vertical="center"/>
    </xf>
    <xf numFmtId="0" fontId="3" fillId="2" borderId="10" xfId="1" applyFont="1" applyFill="1" applyBorder="1" applyAlignment="1">
      <alignment horizontal="right" vertical="center"/>
    </xf>
    <xf numFmtId="0" fontId="3" fillId="2" borderId="11" xfId="1" applyFont="1" applyFill="1" applyBorder="1" applyAlignment="1">
      <alignment horizontal="left" vertical="center" indent="1"/>
    </xf>
    <xf numFmtId="0" fontId="3" fillId="2" borderId="11" xfId="1" applyFont="1" applyFill="1" applyBorder="1" applyAlignment="1">
      <alignment horizontal="center" vertical="center"/>
    </xf>
    <xf numFmtId="0" fontId="3" fillId="2" borderId="11" xfId="1" applyFont="1" applyFill="1" applyBorder="1" applyAlignment="1">
      <alignment vertical="center"/>
    </xf>
    <xf numFmtId="0" fontId="3" fillId="2" borderId="12" xfId="1" applyFont="1" applyFill="1" applyBorder="1" applyAlignment="1">
      <alignment vertical="center"/>
    </xf>
    <xf numFmtId="0" fontId="3" fillId="2" borderId="13" xfId="1" applyFont="1" applyFill="1" applyBorder="1" applyAlignment="1">
      <alignment horizontal="right" vertical="center"/>
    </xf>
    <xf numFmtId="0" fontId="3" fillId="2" borderId="0" xfId="1" applyFont="1" applyFill="1" applyBorder="1" applyAlignment="1">
      <alignment horizontal="left" vertical="center" indent="1"/>
    </xf>
    <xf numFmtId="0" fontId="3" fillId="2" borderId="14" xfId="1" applyFont="1" applyFill="1" applyBorder="1" applyAlignment="1">
      <alignment vertical="center"/>
    </xf>
    <xf numFmtId="0" fontId="3" fillId="12" borderId="0" xfId="1" applyFont="1" applyFill="1" applyAlignment="1">
      <alignment horizontal="center" vertical="center"/>
    </xf>
    <xf numFmtId="0" fontId="3" fillId="2" borderId="0" xfId="1" applyNumberFormat="1" applyFont="1" applyFill="1" applyBorder="1" applyAlignment="1">
      <alignment vertical="center"/>
    </xf>
    <xf numFmtId="0" fontId="3" fillId="2" borderId="0" xfId="1" applyNumberFormat="1" applyFont="1" applyFill="1" applyBorder="1" applyAlignment="1">
      <alignment horizontal="center" vertical="center"/>
    </xf>
    <xf numFmtId="0" fontId="4" fillId="2" borderId="0" xfId="1" applyNumberFormat="1" applyFont="1" applyFill="1" applyBorder="1" applyAlignment="1">
      <alignment horizontal="center" vertical="center"/>
    </xf>
    <xf numFmtId="0" fontId="3" fillId="2" borderId="0" xfId="1" applyFont="1" applyFill="1" applyBorder="1" applyAlignment="1">
      <alignment horizontal="left" vertical="center" wrapText="1" indent="1"/>
    </xf>
    <xf numFmtId="164" fontId="3" fillId="2" borderId="0" xfId="1" applyNumberFormat="1" applyFont="1" applyFill="1" applyBorder="1" applyAlignment="1">
      <alignment horizontal="center" vertical="center" wrapText="1"/>
    </xf>
    <xf numFmtId="0" fontId="3" fillId="2" borderId="14"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14" xfId="1" quotePrefix="1" applyFont="1" applyFill="1" applyBorder="1" applyAlignment="1">
      <alignment horizontal="center" vertical="center" wrapText="1"/>
    </xf>
    <xf numFmtId="164" fontId="3" fillId="2" borderId="14" xfId="1" applyNumberFormat="1" applyFont="1" applyFill="1" applyBorder="1" applyAlignment="1">
      <alignment horizontal="center" vertical="center" wrapText="1"/>
    </xf>
    <xf numFmtId="0" fontId="1" fillId="2" borderId="13" xfId="1" applyFont="1" applyFill="1" applyBorder="1"/>
    <xf numFmtId="0" fontId="24" fillId="2" borderId="0" xfId="1" applyFont="1" applyFill="1" applyBorder="1" applyAlignment="1">
      <alignment horizontal="center"/>
    </xf>
    <xf numFmtId="0" fontId="1" fillId="2" borderId="0" xfId="1" applyFont="1" applyFill="1" applyBorder="1"/>
    <xf numFmtId="0" fontId="1" fillId="2" borderId="14" xfId="1" applyFont="1" applyFill="1" applyBorder="1"/>
    <xf numFmtId="0" fontId="3" fillId="2" borderId="13" xfId="1" applyFont="1" applyFill="1" applyBorder="1"/>
    <xf numFmtId="0" fontId="3" fillId="2" borderId="0" xfId="1" applyFont="1" applyFill="1" applyBorder="1"/>
    <xf numFmtId="0" fontId="3" fillId="2" borderId="14" xfId="1" applyFont="1" applyFill="1" applyBorder="1"/>
    <xf numFmtId="0" fontId="3" fillId="2" borderId="16" xfId="1" applyFont="1" applyFill="1" applyBorder="1"/>
    <xf numFmtId="0" fontId="3" fillId="2" borderId="0" xfId="1" applyFont="1" applyFill="1" applyBorder="1" applyAlignment="1">
      <alignment horizontal="right"/>
    </xf>
    <xf numFmtId="164" fontId="24" fillId="2" borderId="0" xfId="1" applyNumberFormat="1" applyFont="1" applyFill="1" applyBorder="1" applyAlignment="1">
      <alignment horizontal="center"/>
    </xf>
    <xf numFmtId="0" fontId="3" fillId="2" borderId="15" xfId="1" applyFont="1" applyFill="1" applyBorder="1"/>
    <xf numFmtId="0" fontId="3" fillId="2" borderId="17" xfId="1" applyFont="1" applyFill="1" applyBorder="1"/>
    <xf numFmtId="164" fontId="3" fillId="2" borderId="0" xfId="1" quotePrefix="1" applyNumberFormat="1" applyFont="1" applyFill="1" applyBorder="1" applyAlignment="1">
      <alignment horizontal="left" vertical="center"/>
    </xf>
    <xf numFmtId="0" fontId="3" fillId="2" borderId="0" xfId="1" quotePrefix="1" applyFont="1" applyFill="1" applyAlignment="1">
      <alignment horizontal="center" vertical="center"/>
    </xf>
    <xf numFmtId="164" fontId="3" fillId="2" borderId="7" xfId="1" quotePrefix="1" applyNumberFormat="1" applyFont="1" applyFill="1" applyBorder="1" applyAlignment="1">
      <alignment horizontal="center" vertical="center" wrapText="1"/>
    </xf>
    <xf numFmtId="0" fontId="3" fillId="2" borderId="14" xfId="1" applyFont="1" applyFill="1" applyBorder="1" applyAlignment="1">
      <alignment horizontal="right" vertical="center"/>
    </xf>
    <xf numFmtId="0" fontId="51" fillId="0" borderId="32" xfId="4" applyFont="1" applyFill="1" applyBorder="1" applyAlignment="1">
      <alignment horizontal="left" vertical="center" indent="5"/>
    </xf>
    <xf numFmtId="0" fontId="51" fillId="0" borderId="0" xfId="4" applyFont="1" applyFill="1" applyBorder="1" applyAlignment="1">
      <alignment vertical="center"/>
    </xf>
    <xf numFmtId="0" fontId="52" fillId="0" borderId="0" xfId="4" applyFont="1" applyFill="1" applyBorder="1" applyAlignment="1">
      <alignment horizontal="left" vertical="center"/>
    </xf>
    <xf numFmtId="0" fontId="51" fillId="0" borderId="0" xfId="4" applyFont="1" applyFill="1" applyBorder="1" applyAlignment="1">
      <alignment horizontal="left" vertical="top"/>
    </xf>
    <xf numFmtId="0" fontId="51" fillId="0" borderId="0" xfId="4" applyFont="1" applyFill="1" applyBorder="1" applyAlignment="1">
      <alignment horizontal="left" vertical="center"/>
    </xf>
    <xf numFmtId="0" fontId="51" fillId="0" borderId="32" xfId="4" applyFont="1" applyFill="1" applyBorder="1" applyAlignment="1">
      <alignment horizontal="left" vertical="top"/>
    </xf>
    <xf numFmtId="0" fontId="51" fillId="0" borderId="0" xfId="4" applyFont="1" applyFill="1" applyBorder="1" applyAlignment="1">
      <alignment horizontal="center" vertical="top"/>
    </xf>
    <xf numFmtId="0" fontId="23" fillId="2" borderId="0" xfId="1" applyFont="1" applyFill="1" applyBorder="1" applyAlignment="1">
      <alignment horizontal="center"/>
    </xf>
    <xf numFmtId="0" fontId="9" fillId="3" borderId="8" xfId="2" quotePrefix="1" applyFont="1" applyFill="1" applyBorder="1" applyAlignment="1">
      <alignment horizontal="center" vertical="center" wrapText="1"/>
    </xf>
    <xf numFmtId="0" fontId="11" fillId="13" borderId="7" xfId="0" applyFont="1" applyFill="1" applyBorder="1" applyAlignment="1" applyProtection="1">
      <alignment horizontal="center" vertical="center"/>
    </xf>
    <xf numFmtId="164" fontId="3" fillId="2" borderId="7" xfId="1" quotePrefix="1" applyNumberFormat="1" applyFont="1" applyFill="1" applyBorder="1" applyAlignment="1">
      <alignment horizontal="center" vertical="center"/>
    </xf>
    <xf numFmtId="0" fontId="1" fillId="0" borderId="0" xfId="2" applyNumberFormat="1" applyFont="1" applyAlignment="1">
      <alignment horizontal="center" vertical="center"/>
    </xf>
    <xf numFmtId="20" fontId="10" fillId="0" borderId="0" xfId="2" quotePrefix="1" applyNumberFormat="1" applyFont="1" applyFill="1" applyBorder="1" applyAlignment="1">
      <alignment horizontal="right" vertical="top" wrapText="1" indent="1"/>
    </xf>
    <xf numFmtId="0" fontId="2" fillId="2" borderId="0" xfId="1" applyFont="1" applyFill="1" applyAlignment="1">
      <alignment horizontal="center"/>
    </xf>
    <xf numFmtId="0" fontId="6" fillId="6" borderId="5" xfId="2" applyFont="1" applyFill="1" applyBorder="1" applyAlignment="1">
      <alignment horizontal="center" vertical="center"/>
    </xf>
    <xf numFmtId="0" fontId="6" fillId="6" borderId="5" xfId="2" applyFont="1" applyFill="1" applyBorder="1" applyAlignment="1">
      <alignment horizontal="right" vertical="top"/>
    </xf>
    <xf numFmtId="2" fontId="20" fillId="0" borderId="7" xfId="1" applyNumberFormat="1" applyFont="1" applyFill="1" applyBorder="1" applyAlignment="1">
      <alignment horizontal="center" vertical="center"/>
    </xf>
    <xf numFmtId="0" fontId="3" fillId="2" borderId="0" xfId="1" applyFont="1" applyFill="1" applyAlignment="1" applyProtection="1">
      <alignment horizontal="right"/>
      <protection hidden="1"/>
    </xf>
    <xf numFmtId="0" fontId="30" fillId="2" borderId="0" xfId="1" applyFont="1" applyFill="1" applyAlignment="1" applyProtection="1">
      <protection hidden="1"/>
    </xf>
    <xf numFmtId="0" fontId="2" fillId="2" borderId="0" xfId="1" applyFont="1" applyFill="1" applyProtection="1">
      <protection hidden="1"/>
    </xf>
    <xf numFmtId="0" fontId="3" fillId="2" borderId="0" xfId="1" applyFont="1" applyFill="1" applyProtection="1">
      <protection hidden="1"/>
    </xf>
    <xf numFmtId="0" fontId="3" fillId="2" borderId="0" xfId="1" applyFont="1" applyFill="1" applyAlignment="1" applyProtection="1">
      <protection hidden="1"/>
    </xf>
    <xf numFmtId="0" fontId="3" fillId="2" borderId="0" xfId="1" applyFont="1" applyFill="1" applyAlignment="1" applyProtection="1">
      <alignment horizontal="right" vertical="center"/>
      <protection hidden="1"/>
    </xf>
    <xf numFmtId="0" fontId="19" fillId="2" borderId="0" xfId="1" applyFont="1" applyFill="1" applyAlignment="1" applyProtection="1">
      <alignment horizontal="center" vertical="center"/>
      <protection hidden="1"/>
    </xf>
    <xf numFmtId="0" fontId="19" fillId="2" borderId="0" xfId="1" applyFont="1" applyFill="1" applyBorder="1" applyAlignment="1" applyProtection="1">
      <alignment vertical="center"/>
      <protection hidden="1"/>
    </xf>
    <xf numFmtId="0" fontId="19" fillId="2" borderId="0" xfId="1" applyFont="1" applyFill="1" applyAlignment="1" applyProtection="1">
      <alignment vertical="center"/>
      <protection hidden="1"/>
    </xf>
    <xf numFmtId="0" fontId="19" fillId="2" borderId="0" xfId="1" applyFont="1" applyFill="1" applyAlignment="1" applyProtection="1">
      <alignment horizontal="right"/>
      <protection hidden="1"/>
    </xf>
    <xf numFmtId="0" fontId="19" fillId="2" borderId="0" xfId="1" applyFont="1" applyFill="1" applyAlignment="1" applyProtection="1">
      <protection hidden="1"/>
    </xf>
    <xf numFmtId="0" fontId="19" fillId="2" borderId="0" xfId="1" applyFont="1" applyFill="1" applyBorder="1" applyAlignment="1" applyProtection="1">
      <alignment horizontal="right"/>
      <protection hidden="1"/>
    </xf>
    <xf numFmtId="0" fontId="19" fillId="2" borderId="0" xfId="1" applyFont="1" applyFill="1" applyBorder="1" applyAlignment="1" applyProtection="1">
      <alignment horizontal="center"/>
      <protection hidden="1"/>
    </xf>
    <xf numFmtId="2" fontId="19" fillId="2" borderId="0" xfId="1" applyNumberFormat="1" applyFont="1" applyFill="1" applyBorder="1" applyAlignment="1" applyProtection="1">
      <alignment horizontal="center"/>
      <protection hidden="1"/>
    </xf>
    <xf numFmtId="0" fontId="19" fillId="2" borderId="0" xfId="1" applyFont="1" applyFill="1" applyBorder="1" applyAlignment="1" applyProtection="1">
      <alignment horizontal="center" vertical="center"/>
      <protection hidden="1"/>
    </xf>
    <xf numFmtId="0" fontId="19" fillId="2" borderId="15" xfId="1" quotePrefix="1" applyFont="1" applyFill="1" applyBorder="1" applyAlignment="1" applyProtection="1">
      <alignment horizontal="left" indent="1"/>
      <protection hidden="1"/>
    </xf>
    <xf numFmtId="2" fontId="19" fillId="2" borderId="0" xfId="1" applyNumberFormat="1" applyFont="1" applyFill="1" applyBorder="1" applyAlignment="1" applyProtection="1">
      <alignment horizontal="center" vertical="center"/>
      <protection hidden="1"/>
    </xf>
    <xf numFmtId="0" fontId="19" fillId="2" borderId="9" xfId="1" applyFont="1" applyFill="1" applyBorder="1" applyAlignment="1" applyProtection="1">
      <alignment horizontal="center" vertical="center"/>
      <protection hidden="1"/>
    </xf>
    <xf numFmtId="0" fontId="3" fillId="2" borderId="0" xfId="1" applyNumberFormat="1" applyFont="1" applyFill="1" applyBorder="1" applyAlignment="1" applyProtection="1">
      <alignment horizontal="center"/>
      <protection hidden="1"/>
    </xf>
    <xf numFmtId="0" fontId="19" fillId="2" borderId="5" xfId="1" applyFont="1" applyFill="1" applyBorder="1" applyAlignment="1" applyProtection="1">
      <alignment vertical="center"/>
      <protection hidden="1"/>
    </xf>
    <xf numFmtId="9" fontId="19" fillId="2" borderId="5" xfId="1" applyNumberFormat="1" applyFont="1" applyFill="1" applyBorder="1" applyAlignment="1" applyProtection="1">
      <alignment horizontal="center" vertical="center"/>
      <protection hidden="1"/>
    </xf>
    <xf numFmtId="0" fontId="19" fillId="2" borderId="5" xfId="1" applyFont="1" applyFill="1" applyBorder="1" applyAlignment="1" applyProtection="1">
      <alignment horizontal="left" vertical="center"/>
      <protection hidden="1"/>
    </xf>
    <xf numFmtId="2" fontId="19" fillId="2" borderId="6" xfId="1" applyNumberFormat="1" applyFont="1" applyFill="1" applyBorder="1" applyAlignment="1" applyProtection="1">
      <alignment horizontal="center" vertical="center"/>
      <protection hidden="1"/>
    </xf>
    <xf numFmtId="2" fontId="19" fillId="2" borderId="7" xfId="1" applyNumberFormat="1" applyFont="1" applyFill="1" applyBorder="1" applyAlignment="1" applyProtection="1">
      <alignment horizontal="center" vertical="center"/>
      <protection hidden="1"/>
    </xf>
    <xf numFmtId="0" fontId="19" fillId="2" borderId="0" xfId="1" applyFont="1" applyFill="1" applyBorder="1" applyAlignment="1" applyProtection="1">
      <alignment horizontal="right"/>
    </xf>
    <xf numFmtId="0" fontId="19" fillId="2" borderId="0" xfId="1" applyFont="1" applyFill="1" applyBorder="1" applyAlignment="1" applyProtection="1">
      <alignment horizontal="left" indent="1"/>
      <protection hidden="1"/>
    </xf>
    <xf numFmtId="0" fontId="19" fillId="2" borderId="0" xfId="1" applyFont="1" applyFill="1" applyAlignment="1" applyProtection="1">
      <alignment horizontal="center"/>
      <protection hidden="1"/>
    </xf>
    <xf numFmtId="0" fontId="19" fillId="0" borderId="0" xfId="1" applyFont="1" applyFill="1" applyAlignment="1">
      <alignment horizontal="right" indent="3"/>
    </xf>
    <xf numFmtId="0" fontId="19" fillId="0" borderId="0" xfId="1" applyFont="1" applyFill="1" applyAlignment="1">
      <alignment horizontal="right" indent="1"/>
    </xf>
    <xf numFmtId="0" fontId="19" fillId="2" borderId="0" xfId="1" applyFont="1" applyFill="1" applyAlignment="1" applyProtection="1">
      <alignment horizontal="left"/>
      <protection hidden="1"/>
    </xf>
    <xf numFmtId="0" fontId="56" fillId="2" borderId="0" xfId="1" applyFont="1" applyFill="1" applyBorder="1" applyAlignment="1" applyProtection="1">
      <alignment horizontal="center"/>
      <protection hidden="1"/>
    </xf>
    <xf numFmtId="0" fontId="56" fillId="2" borderId="0" xfId="1" applyFont="1" applyFill="1" applyBorder="1" applyAlignment="1" applyProtection="1">
      <alignment horizontal="right" indent="1"/>
      <protection hidden="1"/>
    </xf>
    <xf numFmtId="0" fontId="24" fillId="2" borderId="0" xfId="1" applyFont="1" applyFill="1" applyAlignment="1" applyProtection="1">
      <alignment horizontal="right" vertical="center"/>
      <protection hidden="1"/>
    </xf>
    <xf numFmtId="0" fontId="56" fillId="2" borderId="0" xfId="1" applyFont="1" applyFill="1" applyAlignment="1" applyProtection="1">
      <alignment vertical="center"/>
      <protection hidden="1"/>
    </xf>
    <xf numFmtId="0" fontId="19" fillId="2" borderId="0" xfId="1" applyFont="1" applyFill="1" applyBorder="1" applyAlignment="1" applyProtection="1">
      <alignment horizontal="right" vertical="center" indent="1"/>
      <protection hidden="1"/>
    </xf>
    <xf numFmtId="0" fontId="3" fillId="2" borderId="0" xfId="1" applyFont="1" applyFill="1" applyBorder="1" applyProtection="1">
      <protection hidden="1"/>
    </xf>
    <xf numFmtId="0" fontId="3" fillId="2" borderId="0" xfId="1" applyFont="1" applyFill="1" applyBorder="1" applyAlignment="1" applyProtection="1">
      <protection hidden="1"/>
    </xf>
    <xf numFmtId="0" fontId="19" fillId="2" borderId="7" xfId="1" applyFont="1" applyFill="1" applyBorder="1" applyAlignment="1" applyProtection="1">
      <alignment horizontal="center" vertical="center"/>
      <protection hidden="1"/>
    </xf>
    <xf numFmtId="0" fontId="3" fillId="2" borderId="7" xfId="1" applyNumberFormat="1" applyFont="1" applyFill="1" applyBorder="1" applyAlignment="1" applyProtection="1">
      <alignment horizontal="center" vertical="center"/>
      <protection hidden="1"/>
    </xf>
    <xf numFmtId="0" fontId="19" fillId="2" borderId="14" xfId="1" applyFont="1" applyFill="1" applyBorder="1" applyAlignment="1" applyProtection="1">
      <alignment horizontal="left" vertical="center"/>
      <protection hidden="1"/>
    </xf>
    <xf numFmtId="0" fontId="19" fillId="2" borderId="13" xfId="1" applyFont="1" applyFill="1" applyBorder="1" applyAlignment="1" applyProtection="1">
      <alignment vertical="center"/>
      <protection hidden="1"/>
    </xf>
    <xf numFmtId="0" fontId="19" fillId="2" borderId="6" xfId="1" applyFont="1" applyFill="1" applyBorder="1" applyAlignment="1" applyProtection="1">
      <alignment horizontal="center" vertical="center"/>
      <protection hidden="1"/>
    </xf>
    <xf numFmtId="9" fontId="19" fillId="2" borderId="4" xfId="1" applyNumberFormat="1" applyFont="1" applyFill="1" applyBorder="1" applyAlignment="1" applyProtection="1">
      <alignment horizontal="center" vertical="center"/>
      <protection hidden="1"/>
    </xf>
    <xf numFmtId="9" fontId="19" fillId="2" borderId="6" xfId="1" applyNumberFormat="1" applyFont="1" applyFill="1" applyBorder="1" applyAlignment="1" applyProtection="1">
      <alignment horizontal="left" vertical="center"/>
      <protection hidden="1"/>
    </xf>
    <xf numFmtId="9" fontId="3" fillId="2" borderId="4" xfId="6" applyFont="1" applyFill="1" applyBorder="1" applyAlignment="1">
      <alignment horizontal="center" vertical="center"/>
    </xf>
    <xf numFmtId="0" fontId="0" fillId="0" borderId="0" xfId="0" applyAlignment="1">
      <alignment horizontal="left"/>
    </xf>
    <xf numFmtId="0" fontId="3" fillId="2" borderId="14" xfId="1" applyFont="1" applyFill="1" applyBorder="1" applyAlignment="1">
      <alignment horizontal="left" vertical="center"/>
    </xf>
    <xf numFmtId="0" fontId="57" fillId="15" borderId="10" xfId="0" applyFont="1" applyFill="1" applyBorder="1" applyProtection="1">
      <protection locked="0"/>
    </xf>
    <xf numFmtId="0" fontId="57" fillId="15" borderId="5" xfId="0" applyFont="1" applyFill="1" applyBorder="1" applyProtection="1">
      <protection hidden="1"/>
    </xf>
    <xf numFmtId="0" fontId="58" fillId="15" borderId="5" xfId="0" applyFont="1" applyFill="1" applyBorder="1" applyAlignment="1" applyProtection="1">
      <alignment horizontal="left" vertical="center"/>
      <protection hidden="1"/>
    </xf>
    <xf numFmtId="0" fontId="57" fillId="15" borderId="12" xfId="0" applyFont="1" applyFill="1" applyBorder="1" applyProtection="1">
      <protection hidden="1"/>
    </xf>
    <xf numFmtId="0" fontId="57" fillId="15" borderId="13" xfId="0" applyFont="1" applyFill="1" applyBorder="1" applyProtection="1">
      <protection hidden="1"/>
    </xf>
    <xf numFmtId="0" fontId="57" fillId="16" borderId="10" xfId="0" applyFont="1" applyFill="1" applyBorder="1" applyProtection="1">
      <protection hidden="1"/>
    </xf>
    <xf numFmtId="0" fontId="57" fillId="16" borderId="11" xfId="0" applyFont="1" applyFill="1" applyBorder="1" applyProtection="1">
      <protection hidden="1"/>
    </xf>
    <xf numFmtId="0" fontId="57" fillId="16" borderId="12" xfId="0" applyFont="1" applyFill="1" applyBorder="1" applyProtection="1">
      <protection hidden="1"/>
    </xf>
    <xf numFmtId="0" fontId="57" fillId="15" borderId="18" xfId="0" applyFont="1" applyFill="1" applyBorder="1" applyProtection="1">
      <protection hidden="1"/>
    </xf>
    <xf numFmtId="0" fontId="57" fillId="16" borderId="13" xfId="0" applyFont="1" applyFill="1" applyBorder="1" applyProtection="1">
      <protection hidden="1"/>
    </xf>
    <xf numFmtId="0" fontId="57" fillId="16" borderId="15" xfId="0" applyFont="1" applyFill="1" applyBorder="1" applyProtection="1">
      <protection hidden="1"/>
    </xf>
    <xf numFmtId="0" fontId="57" fillId="16" borderId="16" xfId="0" applyFont="1" applyFill="1" applyBorder="1" applyProtection="1">
      <protection hidden="1"/>
    </xf>
    <xf numFmtId="0" fontId="57" fillId="16" borderId="17" xfId="0" applyFont="1" applyFill="1" applyBorder="1" applyProtection="1">
      <protection hidden="1"/>
    </xf>
    <xf numFmtId="0" fontId="57" fillId="15" borderId="0" xfId="0" applyFont="1" applyFill="1" applyBorder="1" applyProtection="1">
      <protection hidden="1"/>
    </xf>
    <xf numFmtId="0" fontId="57" fillId="15" borderId="16" xfId="0" applyFont="1" applyFill="1" applyBorder="1" applyProtection="1">
      <protection hidden="1"/>
    </xf>
    <xf numFmtId="0" fontId="57" fillId="15" borderId="14" xfId="0" applyFont="1" applyFill="1" applyBorder="1" applyProtection="1">
      <protection hidden="1"/>
    </xf>
    <xf numFmtId="0" fontId="57" fillId="17" borderId="10" xfId="0" applyFont="1" applyFill="1" applyBorder="1" applyProtection="1">
      <protection hidden="1"/>
    </xf>
    <xf numFmtId="0" fontId="60" fillId="17" borderId="11" xfId="0" applyFont="1" applyFill="1" applyBorder="1" applyAlignment="1" applyProtection="1">
      <alignment vertical="center"/>
      <protection hidden="1"/>
    </xf>
    <xf numFmtId="0" fontId="57" fillId="17" borderId="11" xfId="0" applyFont="1" applyFill="1" applyBorder="1" applyProtection="1">
      <protection hidden="1"/>
    </xf>
    <xf numFmtId="0" fontId="57" fillId="17" borderId="12" xfId="0" applyFont="1" applyFill="1" applyBorder="1" applyProtection="1">
      <protection hidden="1"/>
    </xf>
    <xf numFmtId="0" fontId="57" fillId="17" borderId="13" xfId="0" applyFont="1" applyFill="1" applyBorder="1" applyProtection="1">
      <protection hidden="1"/>
    </xf>
    <xf numFmtId="0" fontId="61" fillId="17" borderId="0" xfId="0" applyFont="1" applyFill="1" applyBorder="1" applyAlignment="1" applyProtection="1">
      <alignment vertical="center"/>
      <protection hidden="1"/>
    </xf>
    <xf numFmtId="0" fontId="62" fillId="17" borderId="0" xfId="0" applyFont="1" applyFill="1" applyBorder="1" applyAlignment="1" applyProtection="1">
      <alignment vertical="center"/>
      <protection hidden="1"/>
    </xf>
    <xf numFmtId="0" fontId="57" fillId="17" borderId="14" xfId="0" applyFont="1" applyFill="1" applyBorder="1" applyProtection="1">
      <protection hidden="1"/>
    </xf>
    <xf numFmtId="0" fontId="57" fillId="17" borderId="0" xfId="0" applyFont="1" applyFill="1" applyBorder="1" applyProtection="1">
      <protection hidden="1"/>
    </xf>
    <xf numFmtId="0" fontId="57" fillId="18" borderId="7" xfId="0" applyFont="1" applyFill="1" applyBorder="1" applyProtection="1">
      <protection hidden="1"/>
    </xf>
    <xf numFmtId="0" fontId="61" fillId="16" borderId="7" xfId="0" applyFont="1" applyFill="1" applyBorder="1" applyAlignment="1" applyProtection="1">
      <alignment horizontal="left" vertical="center" indent="1"/>
      <protection hidden="1"/>
    </xf>
    <xf numFmtId="0" fontId="61" fillId="6" borderId="7" xfId="0" applyFont="1" applyFill="1" applyBorder="1" applyAlignment="1" applyProtection="1">
      <alignment horizontal="left" vertical="center" indent="1"/>
      <protection hidden="1"/>
    </xf>
    <xf numFmtId="0" fontId="61" fillId="16" borderId="7" xfId="0" applyFont="1" applyFill="1" applyBorder="1" applyAlignment="1">
      <alignment horizontal="left" vertical="center" indent="1"/>
    </xf>
    <xf numFmtId="0" fontId="57" fillId="18" borderId="0" xfId="0" applyFont="1" applyFill="1" applyBorder="1" applyProtection="1">
      <protection hidden="1"/>
    </xf>
    <xf numFmtId="0" fontId="61" fillId="17" borderId="0" xfId="0" applyFont="1" applyFill="1" applyBorder="1" applyAlignment="1" applyProtection="1">
      <alignment horizontal="left" vertical="center" indent="1"/>
      <protection hidden="1"/>
    </xf>
    <xf numFmtId="0" fontId="57" fillId="15" borderId="15" xfId="0" applyFont="1" applyFill="1" applyBorder="1" applyProtection="1">
      <protection hidden="1"/>
    </xf>
    <xf numFmtId="0" fontId="19" fillId="2" borderId="0" xfId="1" applyFont="1" applyFill="1" applyAlignment="1" applyProtection="1">
      <alignment horizontal="left" vertical="center" indent="1"/>
      <protection hidden="1"/>
    </xf>
    <xf numFmtId="0" fontId="19" fillId="2" borderId="0" xfId="1" applyFont="1" applyFill="1" applyAlignment="1" applyProtection="1">
      <alignment horizontal="left" indent="1"/>
      <protection hidden="1"/>
    </xf>
    <xf numFmtId="0" fontId="19" fillId="2" borderId="16" xfId="1" applyFont="1" applyFill="1" applyBorder="1" applyAlignment="1" applyProtection="1">
      <alignment horizontal="left" indent="1"/>
      <protection hidden="1"/>
    </xf>
    <xf numFmtId="0" fontId="19" fillId="2" borderId="17" xfId="1" applyFont="1" applyFill="1" applyBorder="1" applyAlignment="1" applyProtection="1">
      <alignment horizontal="left" indent="1"/>
      <protection hidden="1"/>
    </xf>
    <xf numFmtId="0" fontId="19" fillId="2" borderId="15" xfId="1" applyFont="1" applyFill="1" applyBorder="1" applyAlignment="1" applyProtection="1">
      <alignment horizontal="left" vertical="center" indent="1"/>
      <protection hidden="1"/>
    </xf>
    <xf numFmtId="0" fontId="19" fillId="2" borderId="16" xfId="1" applyFont="1" applyFill="1" applyBorder="1" applyAlignment="1" applyProtection="1">
      <alignment horizontal="left" vertical="center" indent="1"/>
      <protection hidden="1"/>
    </xf>
    <xf numFmtId="0" fontId="19" fillId="2" borderId="15" xfId="1" quotePrefix="1" applyFont="1" applyFill="1" applyBorder="1" applyAlignment="1" applyProtection="1">
      <alignment horizontal="left" vertical="center" indent="1"/>
      <protection hidden="1"/>
    </xf>
    <xf numFmtId="0" fontId="19" fillId="2" borderId="5" xfId="1" applyFont="1" applyFill="1" applyBorder="1" applyAlignment="1" applyProtection="1">
      <alignment horizontal="left" vertical="center" indent="1"/>
      <protection hidden="1"/>
    </xf>
    <xf numFmtId="0" fontId="19" fillId="2" borderId="10" xfId="1" applyFont="1" applyFill="1" applyBorder="1" applyAlignment="1" applyProtection="1">
      <alignment horizontal="left" vertical="center" indent="1"/>
      <protection hidden="1"/>
    </xf>
    <xf numFmtId="0" fontId="19" fillId="2" borderId="11" xfId="1" applyFont="1" applyFill="1" applyBorder="1" applyAlignment="1" applyProtection="1">
      <alignment horizontal="left" vertical="center" indent="1"/>
      <protection hidden="1"/>
    </xf>
    <xf numFmtId="0" fontId="19" fillId="2" borderId="13" xfId="1" applyFont="1" applyFill="1" applyBorder="1" applyAlignment="1" applyProtection="1">
      <alignment horizontal="left" vertical="center" indent="1"/>
      <protection hidden="1"/>
    </xf>
    <xf numFmtId="0" fontId="19" fillId="2" borderId="0" xfId="1" applyFont="1" applyFill="1" applyBorder="1" applyAlignment="1" applyProtection="1">
      <alignment horizontal="left" vertical="center" indent="1"/>
      <protection hidden="1"/>
    </xf>
    <xf numFmtId="0" fontId="19" fillId="2" borderId="14" xfId="1" applyFont="1" applyFill="1" applyBorder="1" applyAlignment="1" applyProtection="1">
      <alignment horizontal="left" vertical="center" indent="1"/>
      <protection hidden="1"/>
    </xf>
    <xf numFmtId="0" fontId="19" fillId="2" borderId="4" xfId="1" applyFont="1" applyFill="1" applyBorder="1" applyAlignment="1" applyProtection="1">
      <alignment horizontal="left" vertical="center" indent="1"/>
      <protection hidden="1"/>
    </xf>
    <xf numFmtId="0" fontId="3" fillId="0" borderId="0" xfId="1" quotePrefix="1" applyFont="1" applyFill="1" applyAlignment="1">
      <alignment horizontal="center" vertical="center"/>
    </xf>
    <xf numFmtId="14" fontId="1" fillId="0" borderId="0" xfId="2" applyNumberFormat="1" applyFont="1"/>
    <xf numFmtId="0" fontId="1" fillId="0" borderId="0" xfId="2" applyNumberFormat="1" applyFont="1"/>
    <xf numFmtId="0" fontId="65" fillId="2" borderId="0" xfId="2" applyFont="1" applyFill="1" applyBorder="1" applyAlignment="1">
      <alignment horizontal="left" vertical="center"/>
    </xf>
    <xf numFmtId="0" fontId="6" fillId="6" borderId="10" xfId="2" applyFont="1" applyFill="1" applyBorder="1" applyAlignment="1">
      <alignment horizontal="right" vertical="top"/>
    </xf>
    <xf numFmtId="0" fontId="1" fillId="6" borderId="11" xfId="2" applyFont="1" applyFill="1" applyBorder="1" applyAlignment="1">
      <alignment horizontal="center" vertical="center"/>
    </xf>
    <xf numFmtId="0" fontId="6" fillId="6" borderId="11" xfId="2" applyFont="1" applyFill="1" applyBorder="1" applyAlignment="1">
      <alignment horizontal="right" vertical="center"/>
    </xf>
    <xf numFmtId="0" fontId="6" fillId="6" borderId="11" xfId="2" applyFont="1" applyFill="1" applyBorder="1" applyAlignment="1">
      <alignment horizontal="center" vertical="center"/>
    </xf>
    <xf numFmtId="0" fontId="6" fillId="6" borderId="12" xfId="2" applyFont="1" applyFill="1" applyBorder="1" applyAlignment="1" applyProtection="1">
      <alignment horizontal="center" vertical="center"/>
    </xf>
    <xf numFmtId="0" fontId="1" fillId="2" borderId="0" xfId="2" applyFont="1" applyFill="1" applyBorder="1" applyAlignment="1">
      <alignment horizontal="left" vertical="center" indent="2"/>
    </xf>
    <xf numFmtId="0" fontId="0" fillId="0" borderId="0" xfId="0" applyBorder="1"/>
    <xf numFmtId="0" fontId="1" fillId="0" borderId="0" xfId="2" applyFont="1" applyBorder="1"/>
    <xf numFmtId="0" fontId="66" fillId="2" borderId="0" xfId="1" applyFont="1" applyFill="1"/>
    <xf numFmtId="0" fontId="67" fillId="0" borderId="0" xfId="0" applyFont="1"/>
    <xf numFmtId="0" fontId="68" fillId="2" borderId="0" xfId="1" applyFont="1" applyFill="1" applyAlignment="1">
      <alignment horizontal="center"/>
    </xf>
    <xf numFmtId="0" fontId="67" fillId="2" borderId="0" xfId="1" applyFont="1" applyFill="1" applyAlignment="1">
      <alignment horizontal="left" indent="6"/>
    </xf>
    <xf numFmtId="0" fontId="67" fillId="2" borderId="0" xfId="1" applyFont="1" applyFill="1"/>
    <xf numFmtId="0" fontId="43" fillId="2" borderId="16" xfId="1" applyFont="1" applyFill="1" applyBorder="1" applyAlignment="1">
      <alignment horizontal="center"/>
    </xf>
    <xf numFmtId="0" fontId="43" fillId="2" borderId="16" xfId="1" applyFont="1" applyFill="1" applyBorder="1" applyAlignment="1">
      <alignment horizontal="justify" vertical="top" wrapText="1"/>
    </xf>
    <xf numFmtId="0" fontId="43" fillId="4" borderId="8" xfId="1" applyFont="1" applyFill="1" applyBorder="1" applyAlignment="1">
      <alignment horizontal="center" vertical="center"/>
    </xf>
    <xf numFmtId="0" fontId="43" fillId="4" borderId="18" xfId="1" applyFont="1" applyFill="1" applyBorder="1" applyAlignment="1">
      <alignment horizontal="center" vertical="center" wrapText="1"/>
    </xf>
    <xf numFmtId="0" fontId="43" fillId="4" borderId="7" xfId="1" applyFont="1" applyFill="1" applyBorder="1" applyAlignment="1">
      <alignment horizontal="center" vertical="center" wrapText="1"/>
    </xf>
    <xf numFmtId="0" fontId="43" fillId="4" borderId="9" xfId="1" applyFont="1" applyFill="1" applyBorder="1" applyAlignment="1">
      <alignment horizontal="center" vertical="center"/>
    </xf>
    <xf numFmtId="1" fontId="43" fillId="4" borderId="7" xfId="1" applyNumberFormat="1" applyFont="1" applyFill="1" applyBorder="1" applyAlignment="1">
      <alignment horizontal="center" wrapText="1"/>
    </xf>
    <xf numFmtId="0" fontId="43" fillId="2" borderId="8" xfId="1" quotePrefix="1" applyFont="1" applyFill="1" applyBorder="1" applyAlignment="1">
      <alignment horizontal="center" vertical="center"/>
    </xf>
    <xf numFmtId="0" fontId="43" fillId="2" borderId="4" xfId="1" quotePrefix="1" applyFont="1" applyFill="1" applyBorder="1" applyAlignment="1">
      <alignment horizontal="center" vertical="top"/>
    </xf>
    <xf numFmtId="0" fontId="43" fillId="0" borderId="6" xfId="1" applyFont="1" applyBorder="1" applyAlignment="1" applyProtection="1">
      <alignment horizontal="left" vertical="top" wrapText="1"/>
    </xf>
    <xf numFmtId="0" fontId="69" fillId="2" borderId="7" xfId="1" applyNumberFormat="1" applyFont="1" applyFill="1" applyBorder="1" applyAlignment="1">
      <alignment horizontal="center" vertical="center" wrapText="1"/>
    </xf>
    <xf numFmtId="0" fontId="43" fillId="2" borderId="18" xfId="1" quotePrefix="1" applyFont="1" applyFill="1" applyBorder="1" applyAlignment="1">
      <alignment horizontal="center" vertical="center"/>
    </xf>
    <xf numFmtId="0" fontId="67" fillId="2" borderId="18" xfId="1" applyFont="1" applyFill="1" applyBorder="1"/>
    <xf numFmtId="0" fontId="43" fillId="2" borderId="10" xfId="1" quotePrefix="1" applyFont="1" applyFill="1" applyBorder="1" applyAlignment="1">
      <alignment horizontal="center" vertical="top"/>
    </xf>
    <xf numFmtId="0" fontId="43" fillId="2" borderId="12" xfId="1" applyFont="1" applyFill="1" applyBorder="1" applyAlignment="1">
      <alignment horizontal="left" vertical="top" wrapText="1"/>
    </xf>
    <xf numFmtId="0" fontId="69" fillId="2" borderId="8" xfId="1" applyNumberFormat="1" applyFont="1" applyFill="1" applyBorder="1" applyAlignment="1">
      <alignment horizontal="center" vertical="center" wrapText="1"/>
    </xf>
    <xf numFmtId="0" fontId="67" fillId="2" borderId="4" xfId="1" applyFont="1" applyFill="1" applyBorder="1"/>
    <xf numFmtId="0" fontId="67" fillId="2" borderId="5" xfId="1" applyFont="1" applyFill="1" applyBorder="1"/>
    <xf numFmtId="0" fontId="67" fillId="2" borderId="6" xfId="1" applyFont="1" applyFill="1" applyBorder="1" applyAlignment="1">
      <alignment vertical="center" wrapText="1"/>
    </xf>
    <xf numFmtId="0" fontId="67" fillId="2" borderId="7" xfId="1" applyFont="1" applyFill="1" applyBorder="1"/>
    <xf numFmtId="0" fontId="70" fillId="2" borderId="0" xfId="1" applyFont="1" applyFill="1"/>
    <xf numFmtId="0" fontId="67" fillId="2" borderId="0" xfId="1" applyFont="1" applyFill="1" applyAlignment="1">
      <alignment horizontal="left" indent="2"/>
    </xf>
    <xf numFmtId="0" fontId="43" fillId="4" borderId="10" xfId="1" applyFont="1" applyFill="1" applyBorder="1" applyAlignment="1">
      <alignment horizontal="center" vertical="center"/>
    </xf>
    <xf numFmtId="0" fontId="43" fillId="4" borderId="18" xfId="1" applyFont="1" applyFill="1" applyBorder="1" applyAlignment="1">
      <alignment horizontal="center" vertical="center"/>
    </xf>
    <xf numFmtId="0" fontId="43" fillId="4" borderId="13" xfId="1" applyFont="1" applyFill="1" applyBorder="1" applyAlignment="1">
      <alignment horizontal="center" vertical="center"/>
    </xf>
    <xf numFmtId="0" fontId="43" fillId="4" borderId="15" xfId="1" applyFont="1" applyFill="1" applyBorder="1" applyAlignment="1">
      <alignment horizontal="center" vertical="center"/>
    </xf>
    <xf numFmtId="0" fontId="43" fillId="2" borderId="4" xfId="1" applyFont="1" applyFill="1" applyBorder="1" applyAlignment="1">
      <alignment horizontal="center" vertical="center"/>
    </xf>
    <xf numFmtId="0" fontId="69" fillId="2" borderId="9" xfId="1" applyNumberFormat="1" applyFont="1" applyFill="1" applyBorder="1" applyAlignment="1">
      <alignment horizontal="center" vertical="center" wrapText="1"/>
    </xf>
    <xf numFmtId="0" fontId="67" fillId="0" borderId="0" xfId="1" applyFont="1" applyFill="1"/>
    <xf numFmtId="0" fontId="43" fillId="2" borderId="8" xfId="1" quotePrefix="1" applyFont="1" applyFill="1" applyBorder="1" applyAlignment="1">
      <alignment horizontal="left" vertical="top" indent="1"/>
    </xf>
    <xf numFmtId="0" fontId="43" fillId="2" borderId="18" xfId="1" quotePrefix="1" applyFont="1" applyFill="1" applyBorder="1" applyAlignment="1">
      <alignment horizontal="left" vertical="top" indent="1"/>
    </xf>
    <xf numFmtId="0" fontId="67" fillId="2" borderId="18" xfId="1" applyFont="1" applyFill="1" applyBorder="1" applyAlignment="1">
      <alignment horizontal="left" vertical="top" indent="1"/>
    </xf>
    <xf numFmtId="0" fontId="67" fillId="2" borderId="6" xfId="1" applyFont="1" applyFill="1" applyBorder="1"/>
    <xf numFmtId="0" fontId="2" fillId="2" borderId="0" xfId="1" applyFont="1" applyFill="1" applyAlignment="1">
      <alignment horizontal="left" indent="1"/>
    </xf>
    <xf numFmtId="0" fontId="3" fillId="2" borderId="0" xfId="1" quotePrefix="1" applyFont="1" applyFill="1" applyBorder="1" applyAlignment="1">
      <alignment vertical="center"/>
    </xf>
    <xf numFmtId="0" fontId="3" fillId="2" borderId="0" xfId="1" applyFont="1" applyFill="1" applyBorder="1" applyAlignment="1">
      <alignment horizontal="right" vertical="center"/>
    </xf>
    <xf numFmtId="0" fontId="3" fillId="2" borderId="0" xfId="1" applyFont="1" applyFill="1" applyAlignment="1">
      <alignment horizontal="center"/>
    </xf>
    <xf numFmtId="0" fontId="3" fillId="2" borderId="0" xfId="1" quotePrefix="1" applyFont="1" applyFill="1" applyBorder="1" applyAlignment="1">
      <alignment horizontal="center" vertical="center" wrapText="1"/>
    </xf>
    <xf numFmtId="0" fontId="24" fillId="2" borderId="0" xfId="1" applyFont="1" applyFill="1" applyBorder="1"/>
    <xf numFmtId="164" fontId="3" fillId="2" borderId="0" xfId="1" applyNumberFormat="1" applyFont="1" applyFill="1" applyBorder="1" applyAlignment="1">
      <alignment horizontal="left"/>
    </xf>
    <xf numFmtId="0" fontId="24" fillId="2" borderId="0" xfId="1" applyFont="1" applyFill="1" applyBorder="1" applyAlignment="1">
      <alignment horizontal="center" vertical="center"/>
    </xf>
    <xf numFmtId="0" fontId="72" fillId="2" borderId="0" xfId="1" applyFont="1" applyFill="1" applyAlignment="1">
      <alignment horizontal="center"/>
    </xf>
    <xf numFmtId="0" fontId="73" fillId="15" borderId="16" xfId="0" applyFont="1" applyFill="1" applyBorder="1" applyAlignment="1" applyProtection="1">
      <alignment horizontal="right"/>
      <protection hidden="1"/>
    </xf>
    <xf numFmtId="0" fontId="74" fillId="15" borderId="16" xfId="0" applyFont="1" applyFill="1" applyBorder="1" applyAlignment="1" applyProtection="1">
      <alignment horizontal="right" vertical="center"/>
      <protection hidden="1"/>
    </xf>
    <xf numFmtId="0" fontId="0" fillId="19" borderId="0" xfId="0" applyFill="1"/>
    <xf numFmtId="0" fontId="0" fillId="0" borderId="16" xfId="0" applyBorder="1" applyAlignment="1"/>
    <xf numFmtId="0" fontId="78" fillId="0" borderId="16" xfId="0" applyFont="1" applyBorder="1" applyAlignment="1"/>
    <xf numFmtId="0" fontId="3" fillId="0" borderId="10" xfId="1" applyFont="1" applyFill="1" applyBorder="1" applyAlignment="1">
      <alignment horizontal="right" vertical="center"/>
    </xf>
    <xf numFmtId="0" fontId="19" fillId="0" borderId="11" xfId="1" applyFont="1" applyFill="1" applyBorder="1" applyAlignment="1">
      <alignment horizontal="center" vertical="center" wrapText="1"/>
    </xf>
    <xf numFmtId="0" fontId="19" fillId="0" borderId="5" xfId="1" applyFont="1" applyFill="1" applyBorder="1" applyAlignment="1">
      <alignment horizontal="left" vertical="center" wrapText="1"/>
    </xf>
    <xf numFmtId="0" fontId="11" fillId="0" borderId="5" xfId="0" applyFont="1" applyFill="1" applyBorder="1" applyAlignment="1" applyProtection="1">
      <alignment horizontal="center" vertical="center"/>
    </xf>
    <xf numFmtId="0" fontId="17" fillId="2" borderId="0" xfId="1" quotePrefix="1" applyNumberFormat="1" applyFont="1" applyFill="1" applyBorder="1" applyAlignment="1">
      <alignment horizontal="center" vertical="center"/>
    </xf>
    <xf numFmtId="0" fontId="17" fillId="20" borderId="7" xfId="1" quotePrefix="1" applyNumberFormat="1" applyFont="1" applyFill="1" applyBorder="1" applyAlignment="1">
      <alignment vertical="center"/>
    </xf>
    <xf numFmtId="0" fontId="17" fillId="20" borderId="7" xfId="1" quotePrefix="1" applyNumberFormat="1" applyFont="1" applyFill="1" applyBorder="1" applyAlignment="1">
      <alignment horizontal="center" vertical="center"/>
    </xf>
    <xf numFmtId="0" fontId="80" fillId="20" borderId="7" xfId="1" quotePrefix="1" applyNumberFormat="1" applyFont="1" applyFill="1" applyBorder="1" applyAlignment="1">
      <alignment vertical="center"/>
    </xf>
    <xf numFmtId="164" fontId="3" fillId="20" borderId="5" xfId="1" quotePrefix="1" applyNumberFormat="1" applyFont="1" applyFill="1" applyBorder="1" applyAlignment="1">
      <alignment horizontal="center" vertical="center" wrapText="1"/>
    </xf>
    <xf numFmtId="0" fontId="3" fillId="20" borderId="7" xfId="1" applyFont="1" applyFill="1" applyBorder="1" applyAlignment="1">
      <alignment horizontal="center" vertical="center" wrapText="1"/>
    </xf>
    <xf numFmtId="0" fontId="80" fillId="20" borderId="5" xfId="1" quotePrefix="1" applyNumberFormat="1" applyFont="1" applyFill="1" applyBorder="1" applyAlignment="1">
      <alignment horizontal="center" vertical="center" wrapText="1"/>
    </xf>
    <xf numFmtId="0" fontId="81" fillId="2" borderId="2" xfId="1" quotePrefix="1" applyFont="1" applyFill="1" applyBorder="1" applyAlignment="1" applyProtection="1">
      <alignment vertical="center"/>
    </xf>
    <xf numFmtId="15" fontId="81" fillId="2" borderId="2" xfId="1" quotePrefix="1" applyNumberFormat="1" applyFont="1" applyFill="1" applyBorder="1" applyAlignment="1">
      <alignment vertical="center"/>
    </xf>
    <xf numFmtId="0" fontId="0" fillId="21" borderId="0" xfId="0" applyFill="1"/>
    <xf numFmtId="0" fontId="0" fillId="21" borderId="0" xfId="0" applyFill="1" applyAlignment="1">
      <alignment horizontal="center" vertical="center"/>
    </xf>
    <xf numFmtId="0" fontId="82" fillId="21" borderId="0" xfId="0" applyFont="1" applyFill="1" applyAlignment="1">
      <alignment wrapText="1"/>
    </xf>
    <xf numFmtId="0" fontId="0" fillId="21" borderId="47" xfId="0" applyFill="1" applyBorder="1" applyAlignment="1">
      <alignment horizontal="center" vertical="center"/>
    </xf>
    <xf numFmtId="0" fontId="0" fillId="21" borderId="25" xfId="0" applyFill="1" applyBorder="1"/>
    <xf numFmtId="0" fontId="0" fillId="21" borderId="48" xfId="0" applyFill="1" applyBorder="1"/>
    <xf numFmtId="0" fontId="0" fillId="21" borderId="48" xfId="0" applyFill="1" applyBorder="1" applyAlignment="1">
      <alignment horizontal="center" vertical="center"/>
    </xf>
    <xf numFmtId="0" fontId="82" fillId="21" borderId="48" xfId="0" quotePrefix="1" applyFont="1" applyFill="1" applyBorder="1" applyAlignment="1">
      <alignment wrapText="1"/>
    </xf>
    <xf numFmtId="0" fontId="82" fillId="21" borderId="48" xfId="0" applyFont="1" applyFill="1" applyBorder="1" applyAlignment="1">
      <alignment wrapText="1"/>
    </xf>
    <xf numFmtId="0" fontId="59" fillId="16" borderId="0" xfId="0" applyFont="1" applyFill="1" applyBorder="1" applyAlignment="1" applyProtection="1">
      <alignment horizontal="center" vertical="center" wrapText="1"/>
      <protection hidden="1"/>
    </xf>
    <xf numFmtId="0" fontId="59" fillId="16" borderId="14" xfId="0" applyFont="1" applyFill="1" applyBorder="1" applyAlignment="1" applyProtection="1">
      <alignment horizontal="center" vertical="center" wrapText="1"/>
      <protection hidden="1"/>
    </xf>
    <xf numFmtId="0" fontId="62" fillId="14" borderId="4" xfId="7" applyFont="1" applyBorder="1" applyAlignment="1" applyProtection="1">
      <alignment horizontal="center" vertical="center"/>
      <protection hidden="1"/>
    </xf>
    <xf numFmtId="0" fontId="62" fillId="14" borderId="6" xfId="7" applyFont="1" applyBorder="1" applyAlignment="1" applyProtection="1">
      <alignment horizontal="center" vertical="center"/>
      <protection hidden="1"/>
    </xf>
    <xf numFmtId="0" fontId="80" fillId="20" borderId="4" xfId="1" quotePrefix="1" applyNumberFormat="1" applyFont="1" applyFill="1" applyBorder="1" applyAlignment="1">
      <alignment horizontal="center" vertical="center"/>
    </xf>
    <xf numFmtId="0" fontId="80" fillId="20" borderId="6" xfId="1" quotePrefix="1" applyNumberFormat="1" applyFont="1" applyFill="1" applyBorder="1" applyAlignment="1">
      <alignment horizontal="center" vertical="center"/>
    </xf>
    <xf numFmtId="0" fontId="2" fillId="2" borderId="0" xfId="1" applyFont="1" applyFill="1" applyAlignment="1">
      <alignment horizontal="center"/>
    </xf>
    <xf numFmtId="164" fontId="3" fillId="2" borderId="8" xfId="1" quotePrefix="1" applyNumberFormat="1" applyFont="1" applyFill="1" applyBorder="1" applyAlignment="1">
      <alignment horizontal="center" vertical="center" wrapText="1"/>
    </xf>
    <xf numFmtId="164" fontId="3" fillId="2" borderId="9" xfId="1" applyNumberFormat="1" applyFont="1" applyFill="1" applyBorder="1" applyAlignment="1">
      <alignment horizontal="center" vertical="center" wrapText="1"/>
    </xf>
    <xf numFmtId="0" fontId="3" fillId="2" borderId="4" xfId="1" applyFont="1" applyFill="1" applyBorder="1" applyAlignment="1">
      <alignment horizontal="center" vertical="center"/>
    </xf>
    <xf numFmtId="0" fontId="3" fillId="2" borderId="6" xfId="1" applyFont="1" applyFill="1" applyBorder="1" applyAlignment="1">
      <alignment horizontal="center" vertical="center"/>
    </xf>
    <xf numFmtId="164" fontId="3" fillId="2" borderId="7" xfId="1" quotePrefix="1" applyNumberFormat="1" applyFont="1" applyFill="1" applyBorder="1" applyAlignment="1">
      <alignment horizontal="center" vertical="center"/>
    </xf>
    <xf numFmtId="0" fontId="17" fillId="20" borderId="4" xfId="1" quotePrefix="1" applyNumberFormat="1" applyFont="1" applyFill="1" applyBorder="1" applyAlignment="1">
      <alignment horizontal="center" vertical="center"/>
    </xf>
    <xf numFmtId="0" fontId="17" fillId="20" borderId="6" xfId="1" quotePrefix="1" applyNumberFormat="1" applyFont="1" applyFill="1" applyBorder="1" applyAlignment="1">
      <alignment horizontal="center" vertical="center"/>
    </xf>
    <xf numFmtId="0" fontId="17" fillId="20" borderId="7" xfId="1" quotePrefix="1" applyNumberFormat="1" applyFont="1" applyFill="1" applyBorder="1" applyAlignment="1">
      <alignment horizontal="center" vertical="center"/>
    </xf>
    <xf numFmtId="0" fontId="3" fillId="2" borderId="4" xfId="1" applyNumberFormat="1" applyFont="1" applyFill="1" applyBorder="1" applyAlignment="1">
      <alignment horizontal="center" vertical="center"/>
    </xf>
    <xf numFmtId="0" fontId="3" fillId="2" borderId="5" xfId="1" applyNumberFormat="1" applyFont="1" applyFill="1" applyBorder="1" applyAlignment="1">
      <alignment horizontal="center" vertical="center"/>
    </xf>
    <xf numFmtId="0" fontId="3" fillId="2" borderId="6" xfId="1" applyNumberFormat="1" applyFont="1" applyFill="1" applyBorder="1" applyAlignment="1">
      <alignment horizontal="center" vertical="center"/>
    </xf>
    <xf numFmtId="0" fontId="11" fillId="4" borderId="41" xfId="0" applyFont="1" applyFill="1" applyBorder="1" applyAlignment="1" applyProtection="1">
      <alignment horizontal="center" vertical="center"/>
    </xf>
    <xf numFmtId="0" fontId="11" fillId="4" borderId="42" xfId="0" applyFont="1" applyFill="1" applyBorder="1" applyAlignment="1" applyProtection="1">
      <alignment horizontal="center" vertical="center"/>
    </xf>
    <xf numFmtId="0" fontId="11" fillId="4" borderId="43" xfId="0" applyFont="1" applyFill="1" applyBorder="1" applyAlignment="1" applyProtection="1">
      <alignment horizontal="center" vertical="center"/>
    </xf>
    <xf numFmtId="0" fontId="1" fillId="0" borderId="44" xfId="2" applyFont="1" applyBorder="1" applyAlignment="1">
      <alignment horizontal="left" vertical="top" wrapText="1" indent="1"/>
    </xf>
    <xf numFmtId="0" fontId="1" fillId="0" borderId="45" xfId="2" applyFont="1" applyBorder="1" applyAlignment="1">
      <alignment horizontal="left" vertical="top" wrapText="1" indent="1"/>
    </xf>
    <xf numFmtId="0" fontId="1" fillId="0" borderId="46" xfId="2" applyFont="1" applyBorder="1" applyAlignment="1">
      <alignment horizontal="left" vertical="top" wrapText="1" indent="1"/>
    </xf>
    <xf numFmtId="0" fontId="1" fillId="2" borderId="4" xfId="2" applyFont="1" applyFill="1" applyBorder="1" applyAlignment="1">
      <alignment horizontal="left" vertical="center" wrapText="1" indent="1"/>
    </xf>
    <xf numFmtId="0" fontId="1" fillId="2" borderId="5" xfId="2" applyFont="1" applyFill="1" applyBorder="1" applyAlignment="1">
      <alignment horizontal="left" vertical="center" wrapText="1" indent="1"/>
    </xf>
    <xf numFmtId="0" fontId="1" fillId="2" borderId="6" xfId="2" applyFont="1" applyFill="1" applyBorder="1" applyAlignment="1">
      <alignment horizontal="left" vertical="center" wrapText="1" indent="1"/>
    </xf>
    <xf numFmtId="0" fontId="6" fillId="3" borderId="38" xfId="2" applyFont="1" applyFill="1" applyBorder="1" applyAlignment="1">
      <alignment horizontal="center" vertical="center"/>
    </xf>
    <xf numFmtId="0" fontId="6" fillId="3" borderId="39" xfId="2" applyFont="1" applyFill="1" applyBorder="1" applyAlignment="1">
      <alignment horizontal="center" vertical="center"/>
    </xf>
    <xf numFmtId="0" fontId="6" fillId="3" borderId="40" xfId="2" applyFont="1" applyFill="1" applyBorder="1" applyAlignment="1">
      <alignment horizontal="center" vertical="center"/>
    </xf>
    <xf numFmtId="0" fontId="1" fillId="0" borderId="15" xfId="2" applyFont="1" applyBorder="1" applyAlignment="1">
      <alignment horizontal="left" vertical="top" wrapText="1" indent="1"/>
    </xf>
    <xf numFmtId="0" fontId="1" fillId="0" borderId="16" xfId="2" applyFont="1" applyBorder="1" applyAlignment="1">
      <alignment horizontal="left" vertical="top" wrapText="1" indent="1"/>
    </xf>
    <xf numFmtId="0" fontId="1" fillId="0" borderId="17" xfId="2" applyFont="1" applyBorder="1" applyAlignment="1">
      <alignment horizontal="left" vertical="top" wrapText="1" indent="1"/>
    </xf>
    <xf numFmtId="0" fontId="9" fillId="3" borderId="4" xfId="2" applyFont="1" applyFill="1" applyBorder="1" applyAlignment="1">
      <alignment horizontal="center" vertical="center" wrapText="1"/>
    </xf>
    <xf numFmtId="0" fontId="9" fillId="3" borderId="5" xfId="2" applyFont="1" applyFill="1" applyBorder="1" applyAlignment="1">
      <alignment horizontal="center" vertical="center" wrapText="1"/>
    </xf>
    <xf numFmtId="0" fontId="9" fillId="3" borderId="6" xfId="2" applyFont="1" applyFill="1" applyBorder="1" applyAlignment="1">
      <alignment horizontal="center" vertical="center" wrapText="1"/>
    </xf>
    <xf numFmtId="0" fontId="1" fillId="2" borderId="4" xfId="2" applyFont="1" applyFill="1" applyBorder="1" applyAlignment="1">
      <alignment horizontal="left" vertical="top" wrapText="1" indent="1"/>
    </xf>
    <xf numFmtId="0" fontId="0" fillId="0" borderId="5" xfId="0" applyBorder="1" applyAlignment="1">
      <alignment horizontal="left" vertical="top" wrapText="1" indent="1"/>
    </xf>
    <xf numFmtId="0" fontId="8" fillId="2" borderId="16" xfId="2" applyFont="1" applyFill="1" applyBorder="1" applyAlignment="1">
      <alignment horizontal="left" vertical="top" wrapText="1" indent="1"/>
    </xf>
    <xf numFmtId="0" fontId="0" fillId="0" borderId="16" xfId="0" applyBorder="1" applyAlignment="1">
      <alignment horizontal="left" vertical="top" wrapText="1" indent="1"/>
    </xf>
    <xf numFmtId="0" fontId="6" fillId="6" borderId="4" xfId="2" applyFont="1" applyFill="1" applyBorder="1" applyAlignment="1">
      <alignment horizontal="center" vertical="center"/>
    </xf>
    <xf numFmtId="0" fontId="6" fillId="6" borderId="5" xfId="2" applyFont="1" applyFill="1" applyBorder="1" applyAlignment="1">
      <alignment horizontal="center" vertical="center"/>
    </xf>
    <xf numFmtId="0" fontId="6" fillId="6" borderId="6" xfId="2" applyFont="1" applyFill="1" applyBorder="1" applyAlignment="1">
      <alignment horizontal="center" vertical="center"/>
    </xf>
    <xf numFmtId="0" fontId="1" fillId="2" borderId="5" xfId="2" applyFont="1" applyFill="1" applyBorder="1" applyAlignment="1">
      <alignment horizontal="left" vertical="top" wrapText="1" indent="1"/>
    </xf>
    <xf numFmtId="0" fontId="8" fillId="2" borderId="16" xfId="2" applyFont="1" applyFill="1" applyBorder="1" applyAlignment="1">
      <alignment horizontal="left" vertical="top" wrapText="1"/>
    </xf>
    <xf numFmtId="0" fontId="0" fillId="0" borderId="16" xfId="0" applyBorder="1" applyAlignment="1">
      <alignment vertical="top" wrapText="1"/>
    </xf>
    <xf numFmtId="0" fontId="1" fillId="0" borderId="15" xfId="2" applyFont="1" applyBorder="1" applyAlignment="1">
      <alignment vertical="top" wrapText="1"/>
    </xf>
    <xf numFmtId="0" fontId="1" fillId="0" borderId="16" xfId="2" applyFont="1" applyBorder="1" applyAlignment="1">
      <alignment vertical="top" wrapText="1"/>
    </xf>
    <xf numFmtId="0" fontId="1" fillId="0" borderId="17" xfId="2" applyFont="1" applyBorder="1" applyAlignment="1">
      <alignment vertical="top" wrapText="1"/>
    </xf>
    <xf numFmtId="0" fontId="6" fillId="3" borderId="41" xfId="2" applyFont="1" applyFill="1" applyBorder="1" applyAlignment="1">
      <alignment horizontal="center" vertical="center"/>
    </xf>
    <xf numFmtId="0" fontId="6" fillId="3" borderId="42" xfId="2" applyFont="1" applyFill="1" applyBorder="1" applyAlignment="1">
      <alignment horizontal="center" vertical="center"/>
    </xf>
    <xf numFmtId="0" fontId="6" fillId="3" borderId="43" xfId="2" applyFont="1" applyFill="1" applyBorder="1" applyAlignment="1">
      <alignment horizontal="center" vertical="center"/>
    </xf>
    <xf numFmtId="0" fontId="6" fillId="6" borderId="38" xfId="2" applyFont="1" applyFill="1" applyBorder="1" applyAlignment="1">
      <alignment horizontal="center" vertical="center"/>
    </xf>
    <xf numFmtId="0" fontId="6" fillId="6" borderId="39" xfId="2" applyFont="1" applyFill="1" applyBorder="1" applyAlignment="1">
      <alignment horizontal="center" vertical="center"/>
    </xf>
    <xf numFmtId="0" fontId="6" fillId="6" borderId="40" xfId="2" applyFont="1" applyFill="1" applyBorder="1" applyAlignment="1">
      <alignment horizontal="center" vertical="center"/>
    </xf>
    <xf numFmtId="0" fontId="1" fillId="2" borderId="4" xfId="2" applyFont="1" applyFill="1" applyBorder="1" applyAlignment="1">
      <alignment vertical="center" wrapText="1"/>
    </xf>
    <xf numFmtId="0" fontId="1" fillId="2" borderId="5" xfId="2" applyFont="1" applyFill="1" applyBorder="1" applyAlignment="1">
      <alignment vertical="center" wrapText="1"/>
    </xf>
    <xf numFmtId="0" fontId="1" fillId="2" borderId="6" xfId="2" applyFont="1" applyFill="1" applyBorder="1" applyAlignment="1">
      <alignment vertical="center" wrapText="1"/>
    </xf>
    <xf numFmtId="0" fontId="6" fillId="3" borderId="10" xfId="2" applyFont="1" applyFill="1" applyBorder="1" applyAlignment="1">
      <alignment horizontal="center" vertical="center"/>
    </xf>
    <xf numFmtId="0" fontId="6" fillId="3" borderId="11" xfId="2" applyFont="1" applyFill="1" applyBorder="1" applyAlignment="1">
      <alignment horizontal="center" vertical="center"/>
    </xf>
    <xf numFmtId="0" fontId="6" fillId="3" borderId="12" xfId="2" applyFont="1" applyFill="1" applyBorder="1" applyAlignment="1">
      <alignment horizontal="center" vertical="center"/>
    </xf>
    <xf numFmtId="0" fontId="6" fillId="3" borderId="15" xfId="2" applyFont="1" applyFill="1" applyBorder="1" applyAlignment="1">
      <alignment horizontal="center" vertical="center"/>
    </xf>
    <xf numFmtId="0" fontId="6" fillId="3" borderId="16" xfId="2" applyFont="1" applyFill="1" applyBorder="1" applyAlignment="1">
      <alignment horizontal="center" vertical="center"/>
    </xf>
    <xf numFmtId="0" fontId="6" fillId="3" borderId="17" xfId="2" applyFont="1" applyFill="1" applyBorder="1" applyAlignment="1">
      <alignment horizontal="center" vertical="center"/>
    </xf>
    <xf numFmtId="0" fontId="9" fillId="3" borderId="8" xfId="2" quotePrefix="1" applyFont="1" applyFill="1" applyBorder="1" applyAlignment="1">
      <alignment horizontal="center" vertical="center" wrapText="1"/>
    </xf>
    <xf numFmtId="0" fontId="9" fillId="3" borderId="9" xfId="2" quotePrefix="1" applyFont="1" applyFill="1" applyBorder="1" applyAlignment="1">
      <alignment horizontal="center" vertical="center" wrapText="1"/>
    </xf>
    <xf numFmtId="0" fontId="6" fillId="3" borderId="38" xfId="2" applyFont="1" applyFill="1" applyBorder="1" applyAlignment="1">
      <alignment horizontal="center" vertical="center" wrapText="1"/>
    </xf>
    <xf numFmtId="0" fontId="6" fillId="3" borderId="39" xfId="2" applyFont="1" applyFill="1" applyBorder="1" applyAlignment="1">
      <alignment horizontal="center" vertical="center" wrapText="1"/>
    </xf>
    <xf numFmtId="0" fontId="6" fillId="3" borderId="40" xfId="2" applyFont="1" applyFill="1" applyBorder="1" applyAlignment="1">
      <alignment horizontal="center" vertical="center" wrapText="1"/>
    </xf>
    <xf numFmtId="0" fontId="23" fillId="0" borderId="0" xfId="1" applyFont="1" applyFill="1" applyBorder="1" applyAlignment="1">
      <alignment horizontal="center"/>
    </xf>
    <xf numFmtId="0" fontId="3" fillId="3" borderId="4" xfId="1" applyFont="1" applyFill="1" applyBorder="1" applyAlignment="1">
      <alignment horizontal="center" vertical="center"/>
    </xf>
    <xf numFmtId="0" fontId="3" fillId="3" borderId="5" xfId="1" applyFont="1" applyFill="1" applyBorder="1" applyAlignment="1">
      <alignment horizontal="center" vertical="center"/>
    </xf>
    <xf numFmtId="0" fontId="3" fillId="3" borderId="6" xfId="1" applyFont="1" applyFill="1" applyBorder="1" applyAlignment="1">
      <alignment horizontal="center" vertical="center"/>
    </xf>
    <xf numFmtId="0" fontId="19" fillId="0" borderId="4" xfId="1" applyFont="1" applyFill="1" applyBorder="1" applyAlignment="1">
      <alignment horizontal="left" vertical="center" wrapText="1" indent="2"/>
    </xf>
    <xf numFmtId="0" fontId="0" fillId="0" borderId="5" xfId="0" applyBorder="1" applyAlignment="1">
      <alignment horizontal="left" vertical="center" wrapText="1" indent="2"/>
    </xf>
    <xf numFmtId="0" fontId="0" fillId="0" borderId="6" xfId="0" applyBorder="1" applyAlignment="1">
      <alignment horizontal="left" vertical="center" wrapText="1" indent="2"/>
    </xf>
    <xf numFmtId="0" fontId="25" fillId="0" borderId="0" xfId="1" applyFont="1" applyFill="1" applyAlignment="1">
      <alignment horizontal="left" vertical="center" wrapText="1" indent="1"/>
    </xf>
    <xf numFmtId="0" fontId="22" fillId="0" borderId="0" xfId="1" applyFont="1" applyFill="1" applyBorder="1" applyAlignment="1">
      <alignment horizontal="center"/>
    </xf>
    <xf numFmtId="0" fontId="19" fillId="0" borderId="0" xfId="1" applyFont="1" applyFill="1" applyAlignment="1">
      <alignment horizontal="center"/>
    </xf>
    <xf numFmtId="0" fontId="2" fillId="0" borderId="0" xfId="1" applyFont="1" applyFill="1" applyAlignment="1">
      <alignment horizontal="center"/>
    </xf>
    <xf numFmtId="0" fontId="5" fillId="0" borderId="4"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5" xfId="1" applyFont="1" applyFill="1" applyBorder="1" applyAlignment="1">
      <alignment horizontal="right" vertical="center" wrapText="1"/>
    </xf>
    <xf numFmtId="0" fontId="19" fillId="0" borderId="5" xfId="1" applyNumberFormat="1" applyFont="1" applyFill="1" applyBorder="1" applyAlignment="1">
      <alignment horizontal="center" vertical="center"/>
    </xf>
    <xf numFmtId="0" fontId="19" fillId="0" borderId="6" xfId="1" applyNumberFormat="1" applyFont="1" applyFill="1" applyBorder="1" applyAlignment="1">
      <alignment horizontal="center" vertical="center"/>
    </xf>
    <xf numFmtId="0" fontId="19" fillId="0" borderId="4" xfId="1" applyFont="1" applyFill="1" applyBorder="1" applyAlignment="1">
      <alignment horizontal="center" vertical="center" wrapText="1"/>
    </xf>
    <xf numFmtId="0" fontId="19" fillId="0" borderId="6" xfId="1" applyFont="1" applyFill="1" applyBorder="1" applyAlignment="1">
      <alignment horizontal="center" vertical="center" wrapText="1"/>
    </xf>
    <xf numFmtId="0" fontId="19" fillId="0" borderId="10" xfId="1" applyFont="1" applyFill="1" applyBorder="1" applyAlignment="1">
      <alignment horizontal="center" vertical="center" wrapText="1"/>
    </xf>
    <xf numFmtId="0" fontId="19" fillId="0" borderId="12" xfId="1" applyFont="1" applyFill="1" applyBorder="1" applyAlignment="1">
      <alignment horizontal="center" vertical="center" wrapText="1"/>
    </xf>
    <xf numFmtId="2" fontId="16" fillId="0" borderId="4" xfId="1" applyNumberFormat="1" applyFont="1" applyBorder="1" applyAlignment="1" applyProtection="1">
      <alignment horizontal="center"/>
      <protection hidden="1"/>
    </xf>
    <xf numFmtId="2" fontId="16" fillId="0" borderId="5" xfId="1" applyNumberFormat="1" applyFont="1" applyBorder="1" applyAlignment="1" applyProtection="1">
      <alignment horizontal="center"/>
      <protection hidden="1"/>
    </xf>
    <xf numFmtId="2" fontId="16" fillId="0" borderId="6" xfId="1" applyNumberFormat="1" applyFont="1" applyBorder="1" applyAlignment="1" applyProtection="1">
      <alignment horizontal="center"/>
      <protection hidden="1"/>
    </xf>
    <xf numFmtId="2" fontId="16" fillId="4" borderId="4" xfId="1" applyNumberFormat="1" applyFont="1" applyFill="1" applyBorder="1" applyAlignment="1" applyProtection="1">
      <alignment horizontal="center"/>
      <protection hidden="1"/>
    </xf>
    <xf numFmtId="2" fontId="16" fillId="4" borderId="5" xfId="1" applyNumberFormat="1" applyFont="1" applyFill="1" applyBorder="1" applyAlignment="1" applyProtection="1">
      <alignment horizontal="center"/>
      <protection hidden="1"/>
    </xf>
    <xf numFmtId="2" fontId="16" fillId="4" borderId="6" xfId="1" applyNumberFormat="1" applyFont="1" applyFill="1" applyBorder="1" applyAlignment="1" applyProtection="1">
      <alignment horizontal="center"/>
      <protection hidden="1"/>
    </xf>
    <xf numFmtId="0" fontId="1" fillId="0" borderId="7" xfId="1" applyFont="1" applyBorder="1" applyAlignment="1" applyProtection="1">
      <alignment horizontal="left" indent="3"/>
      <protection hidden="1"/>
    </xf>
    <xf numFmtId="0" fontId="1" fillId="2" borderId="18" xfId="1" quotePrefix="1" applyFont="1" applyFill="1" applyBorder="1" applyAlignment="1">
      <alignment horizontal="left" vertical="top" wrapText="1" indent="1"/>
    </xf>
    <xf numFmtId="0" fontId="1" fillId="0" borderId="18" xfId="1" applyFont="1" applyBorder="1" applyAlignment="1">
      <alignment horizontal="left" vertical="top" wrapText="1" indent="1"/>
    </xf>
    <xf numFmtId="0" fontId="1" fillId="2" borderId="8" xfId="1" quotePrefix="1" applyFont="1" applyFill="1" applyBorder="1" applyAlignment="1">
      <alignment horizontal="left" vertical="top" wrapText="1" indent="1"/>
    </xf>
    <xf numFmtId="0" fontId="27" fillId="2" borderId="18" xfId="1" applyFont="1" applyFill="1" applyBorder="1" applyAlignment="1">
      <alignment horizontal="left" vertical="top" wrapText="1" indent="1"/>
    </xf>
    <xf numFmtId="0" fontId="26" fillId="0" borderId="0" xfId="1" applyFont="1" applyAlignment="1" applyProtection="1">
      <alignment horizontal="center" vertical="center"/>
      <protection hidden="1"/>
    </xf>
    <xf numFmtId="2" fontId="1" fillId="0" borderId="16" xfId="1" applyNumberFormat="1" applyFont="1" applyBorder="1" applyAlignment="1">
      <alignment horizontal="center" vertical="center"/>
    </xf>
    <xf numFmtId="0" fontId="1" fillId="3" borderId="8" xfId="1" applyFont="1" applyFill="1" applyBorder="1" applyAlignment="1" applyProtection="1">
      <alignment horizontal="center" vertical="center"/>
      <protection hidden="1"/>
    </xf>
    <xf numFmtId="0" fontId="1" fillId="3" borderId="9" xfId="1" applyFont="1" applyFill="1" applyBorder="1" applyAlignment="1" applyProtection="1">
      <alignment horizontal="center" vertical="center"/>
      <protection hidden="1"/>
    </xf>
    <xf numFmtId="0" fontId="1" fillId="3" borderId="10" xfId="1" applyFont="1" applyFill="1" applyBorder="1" applyAlignment="1" applyProtection="1">
      <alignment horizontal="center" vertical="center"/>
      <protection hidden="1"/>
    </xf>
    <xf numFmtId="0" fontId="1" fillId="3" borderId="12" xfId="1" applyFont="1" applyFill="1" applyBorder="1" applyAlignment="1" applyProtection="1">
      <alignment horizontal="center" vertical="center"/>
      <protection hidden="1"/>
    </xf>
    <xf numFmtId="0" fontId="1" fillId="3" borderId="15" xfId="1" applyFont="1" applyFill="1" applyBorder="1" applyAlignment="1" applyProtection="1">
      <alignment horizontal="center" vertical="center"/>
      <protection hidden="1"/>
    </xf>
    <xf numFmtId="0" fontId="1" fillId="3" borderId="17" xfId="1" applyFont="1" applyFill="1" applyBorder="1" applyAlignment="1" applyProtection="1">
      <alignment horizontal="center" vertical="center"/>
      <protection hidden="1"/>
    </xf>
    <xf numFmtId="0" fontId="1" fillId="0" borderId="8" xfId="1" applyFont="1" applyBorder="1" applyAlignment="1" applyProtection="1">
      <alignment horizontal="left" vertical="top" wrapText="1" indent="1"/>
      <protection hidden="1"/>
    </xf>
    <xf numFmtId="0" fontId="1" fillId="0" borderId="18" xfId="1" applyBorder="1" applyAlignment="1">
      <alignment horizontal="left" vertical="top" wrapText="1"/>
    </xf>
    <xf numFmtId="0" fontId="1" fillId="0" borderId="8" xfId="1" applyFont="1" applyBorder="1" applyAlignment="1" applyProtection="1">
      <alignment horizontal="left" vertical="top" wrapText="1"/>
      <protection hidden="1"/>
    </xf>
    <xf numFmtId="0" fontId="1" fillId="0" borderId="18" xfId="1" quotePrefix="1" applyFont="1" applyBorder="1" applyAlignment="1" applyProtection="1">
      <alignment horizontal="left" vertical="top" wrapText="1" indent="1"/>
      <protection hidden="1"/>
    </xf>
    <xf numFmtId="0" fontId="29" fillId="2" borderId="0" xfId="1" applyFont="1" applyFill="1" applyAlignment="1">
      <alignment horizontal="center"/>
    </xf>
    <xf numFmtId="0" fontId="30" fillId="2" borderId="0" xfId="1" applyFont="1" applyFill="1" applyAlignment="1">
      <alignment horizontal="center"/>
    </xf>
    <xf numFmtId="0" fontId="41" fillId="0" borderId="32" xfId="4" applyFont="1" applyFill="1" applyBorder="1" applyAlignment="1">
      <alignment horizontal="center" vertical="center"/>
    </xf>
    <xf numFmtId="0" fontId="41" fillId="0" borderId="0" xfId="4" applyFont="1" applyFill="1" applyBorder="1" applyAlignment="1">
      <alignment horizontal="center" vertical="center"/>
    </xf>
    <xf numFmtId="0" fontId="41" fillId="0" borderId="33" xfId="4" applyFont="1" applyFill="1" applyBorder="1" applyAlignment="1">
      <alignment horizontal="center" vertical="center"/>
    </xf>
    <xf numFmtId="0" fontId="51" fillId="0" borderId="0" xfId="4" applyFont="1" applyFill="1" applyBorder="1" applyAlignment="1">
      <alignment horizontal="left" vertical="top" wrapText="1"/>
    </xf>
    <xf numFmtId="0" fontId="53" fillId="0" borderId="0" xfId="0" applyFont="1" applyBorder="1" applyAlignment="1">
      <alignment vertical="top" wrapText="1"/>
    </xf>
    <xf numFmtId="0" fontId="50" fillId="0" borderId="32" xfId="4" applyFont="1" applyFill="1" applyBorder="1" applyAlignment="1">
      <alignment horizontal="center" wrapText="1"/>
    </xf>
    <xf numFmtId="0" fontId="50" fillId="0" borderId="0" xfId="4" applyFont="1" applyFill="1" applyBorder="1" applyAlignment="1">
      <alignment horizontal="center" wrapText="1"/>
    </xf>
    <xf numFmtId="0" fontId="50" fillId="0" borderId="33" xfId="4" applyFont="1" applyFill="1" applyBorder="1" applyAlignment="1">
      <alignment horizontal="center" wrapText="1"/>
    </xf>
    <xf numFmtId="0" fontId="50" fillId="0" borderId="32" xfId="4" applyFont="1" applyFill="1" applyBorder="1" applyAlignment="1">
      <alignment horizontal="center"/>
    </xf>
    <xf numFmtId="0" fontId="50" fillId="0" borderId="0" xfId="4" applyFont="1" applyFill="1" applyBorder="1" applyAlignment="1">
      <alignment horizontal="center"/>
    </xf>
    <xf numFmtId="0" fontId="50" fillId="0" borderId="33" xfId="4" applyFont="1" applyFill="1" applyBorder="1" applyAlignment="1">
      <alignment horizontal="center"/>
    </xf>
    <xf numFmtId="0" fontId="40" fillId="0" borderId="0" xfId="4" applyFont="1" applyFill="1" applyBorder="1" applyAlignment="1">
      <alignment horizontal="center"/>
    </xf>
    <xf numFmtId="0" fontId="44" fillId="0" borderId="32" xfId="4" applyFont="1" applyFill="1" applyBorder="1" applyAlignment="1">
      <alignment horizontal="center"/>
    </xf>
    <xf numFmtId="0" fontId="44" fillId="0" borderId="0" xfId="4" applyFont="1" applyFill="1" applyBorder="1" applyAlignment="1">
      <alignment horizontal="center"/>
    </xf>
    <xf numFmtId="0" fontId="44" fillId="0" borderId="33" xfId="4" applyFont="1" applyFill="1" applyBorder="1" applyAlignment="1">
      <alignment horizontal="center"/>
    </xf>
    <xf numFmtId="0" fontId="45" fillId="0" borderId="32" xfId="4" applyFont="1" applyFill="1" applyBorder="1" applyAlignment="1">
      <alignment horizontal="center"/>
    </xf>
    <xf numFmtId="0" fontId="45" fillId="0" borderId="0" xfId="4" applyFont="1" applyFill="1" applyBorder="1" applyAlignment="1">
      <alignment horizontal="center"/>
    </xf>
    <xf numFmtId="0" fontId="45" fillId="0" borderId="33" xfId="4" applyFont="1" applyFill="1" applyBorder="1" applyAlignment="1">
      <alignment horizontal="center"/>
    </xf>
    <xf numFmtId="0" fontId="46" fillId="0" borderId="32" xfId="4" applyFont="1" applyFill="1" applyBorder="1" applyAlignment="1">
      <alignment horizontal="center"/>
    </xf>
    <xf numFmtId="0" fontId="46" fillId="0" borderId="0" xfId="4" applyFont="1" applyFill="1" applyBorder="1" applyAlignment="1">
      <alignment horizontal="center"/>
    </xf>
    <xf numFmtId="0" fontId="46" fillId="0" borderId="33" xfId="4" applyFont="1" applyFill="1" applyBorder="1" applyAlignment="1">
      <alignment horizontal="center"/>
    </xf>
    <xf numFmtId="0" fontId="46" fillId="0" borderId="32" xfId="4" applyFont="1" applyFill="1" applyBorder="1" applyAlignment="1">
      <alignment horizontal="center" vertical="center"/>
    </xf>
    <xf numFmtId="0" fontId="46" fillId="0" borderId="0" xfId="4" applyFont="1" applyFill="1" applyBorder="1" applyAlignment="1">
      <alignment horizontal="center" vertical="center"/>
    </xf>
    <xf numFmtId="0" fontId="46" fillId="0" borderId="33" xfId="4" applyFont="1" applyFill="1" applyBorder="1" applyAlignment="1">
      <alignment horizontal="center" vertical="center"/>
    </xf>
    <xf numFmtId="0" fontId="54" fillId="0" borderId="32" xfId="4" applyFont="1" applyFill="1" applyBorder="1" applyAlignment="1">
      <alignment horizontal="center" vertical="center"/>
    </xf>
    <xf numFmtId="0" fontId="54" fillId="0" borderId="0" xfId="4" applyFont="1" applyFill="1" applyBorder="1" applyAlignment="1">
      <alignment horizontal="center" vertical="center"/>
    </xf>
    <xf numFmtId="0" fontId="54" fillId="0" borderId="33" xfId="4" applyFont="1" applyFill="1" applyBorder="1" applyAlignment="1">
      <alignment horizontal="center" vertical="center"/>
    </xf>
    <xf numFmtId="0" fontId="5" fillId="8" borderId="4" xfId="1" applyFont="1" applyFill="1" applyBorder="1" applyAlignment="1">
      <alignment horizontal="center" vertical="center" wrapText="1"/>
    </xf>
    <xf numFmtId="0" fontId="5" fillId="8" borderId="6" xfId="1" applyFont="1" applyFill="1" applyBorder="1" applyAlignment="1">
      <alignment horizontal="center" vertical="center" wrapText="1"/>
    </xf>
    <xf numFmtId="0" fontId="22" fillId="2" borderId="0" xfId="1" applyFont="1" applyFill="1" applyBorder="1" applyAlignment="1">
      <alignment horizontal="center"/>
    </xf>
    <xf numFmtId="0" fontId="23" fillId="2" borderId="0" xfId="1" applyFont="1" applyFill="1" applyBorder="1" applyAlignment="1">
      <alignment horizontal="center"/>
    </xf>
    <xf numFmtId="10" fontId="3" fillId="2" borderId="4" xfId="1" applyNumberFormat="1" applyFont="1" applyFill="1" applyBorder="1" applyAlignment="1">
      <alignment horizontal="center" vertical="center" wrapText="1"/>
    </xf>
    <xf numFmtId="10" fontId="3" fillId="2" borderId="6" xfId="1" applyNumberFormat="1" applyFont="1" applyFill="1" applyBorder="1" applyAlignment="1">
      <alignment horizontal="center" vertical="center" wrapText="1"/>
    </xf>
    <xf numFmtId="2" fontId="6" fillId="2" borderId="4" xfId="1" applyNumberFormat="1" applyFont="1" applyFill="1" applyBorder="1" applyAlignment="1">
      <alignment horizontal="center" vertical="center"/>
    </xf>
    <xf numFmtId="2" fontId="6" fillId="2" borderId="6" xfId="1" applyNumberFormat="1" applyFont="1" applyFill="1" applyBorder="1" applyAlignment="1">
      <alignment horizontal="center" vertical="center"/>
    </xf>
    <xf numFmtId="2" fontId="3" fillId="2" borderId="4" xfId="1" applyNumberFormat="1" applyFont="1" applyFill="1" applyBorder="1" applyAlignment="1">
      <alignment horizontal="center" vertical="center"/>
    </xf>
    <xf numFmtId="2" fontId="3" fillId="2" borderId="6" xfId="1" applyNumberFormat="1" applyFont="1" applyFill="1" applyBorder="1" applyAlignment="1">
      <alignment horizontal="center" vertical="center"/>
    </xf>
    <xf numFmtId="0" fontId="3" fillId="2" borderId="4" xfId="1" applyFont="1" applyFill="1" applyBorder="1" applyAlignment="1">
      <alignment horizontal="left" vertical="center"/>
    </xf>
    <xf numFmtId="0" fontId="3" fillId="2" borderId="5" xfId="1" applyFont="1" applyFill="1" applyBorder="1" applyAlignment="1">
      <alignment horizontal="left" vertical="center"/>
    </xf>
    <xf numFmtId="0" fontId="3" fillId="2" borderId="6" xfId="1" applyFont="1" applyFill="1" applyBorder="1" applyAlignment="1">
      <alignment horizontal="left" vertical="center"/>
    </xf>
    <xf numFmtId="0" fontId="23" fillId="2" borderId="0" xfId="1" applyFont="1" applyFill="1" applyAlignment="1">
      <alignment horizontal="center"/>
    </xf>
    <xf numFmtId="0" fontId="3" fillId="2" borderId="0" xfId="1" quotePrefix="1" applyFont="1" applyFill="1" applyBorder="1" applyAlignment="1">
      <alignment horizontal="left" vertical="top" wrapText="1"/>
    </xf>
    <xf numFmtId="0" fontId="0" fillId="0" borderId="0" xfId="0" applyBorder="1" applyAlignment="1">
      <alignment horizontal="left" vertical="top" wrapText="1"/>
    </xf>
    <xf numFmtId="0" fontId="30" fillId="2" borderId="0" xfId="1" applyFont="1" applyFill="1" applyAlignment="1" applyProtection="1">
      <alignment horizontal="center"/>
      <protection hidden="1"/>
    </xf>
    <xf numFmtId="0" fontId="56" fillId="2" borderId="0" xfId="1" applyFont="1" applyFill="1" applyBorder="1" applyAlignment="1" applyProtection="1">
      <alignment horizontal="center"/>
      <protection hidden="1"/>
    </xf>
    <xf numFmtId="0" fontId="19" fillId="2" borderId="0" xfId="1" applyFont="1" applyFill="1" applyBorder="1" applyAlignment="1" applyProtection="1">
      <alignment horizontal="center" vertical="center"/>
      <protection hidden="1"/>
    </xf>
    <xf numFmtId="0" fontId="19" fillId="0" borderId="0" xfId="1" applyFont="1" applyFill="1" applyAlignment="1">
      <alignment horizontal="center" vertical="center"/>
    </xf>
    <xf numFmtId="0" fontId="19" fillId="2" borderId="10" xfId="1" applyFont="1" applyFill="1" applyBorder="1" applyAlignment="1" applyProtection="1">
      <alignment horizontal="left" vertical="center" wrapText="1" indent="1"/>
      <protection hidden="1"/>
    </xf>
    <xf numFmtId="0" fontId="19" fillId="2" borderId="11" xfId="1" applyFont="1" applyFill="1" applyBorder="1" applyAlignment="1" applyProtection="1">
      <alignment horizontal="left" vertical="center" wrapText="1" indent="1"/>
      <protection hidden="1"/>
    </xf>
    <xf numFmtId="0" fontId="19" fillId="2" borderId="12" xfId="1" applyFont="1" applyFill="1" applyBorder="1" applyAlignment="1" applyProtection="1">
      <alignment horizontal="left" vertical="center" wrapText="1" indent="1"/>
      <protection hidden="1"/>
    </xf>
    <xf numFmtId="2" fontId="19" fillId="2" borderId="8" xfId="1" applyNumberFormat="1" applyFont="1" applyFill="1" applyBorder="1" applyAlignment="1" applyProtection="1">
      <alignment horizontal="center" vertical="center"/>
      <protection hidden="1"/>
    </xf>
    <xf numFmtId="2" fontId="19" fillId="2" borderId="9" xfId="1" applyNumberFormat="1" applyFont="1" applyFill="1" applyBorder="1" applyAlignment="1" applyProtection="1">
      <alignment horizontal="center" vertical="center"/>
      <protection hidden="1"/>
    </xf>
    <xf numFmtId="0" fontId="19" fillId="2" borderId="4" xfId="1" applyFont="1" applyFill="1" applyBorder="1" applyAlignment="1" applyProtection="1">
      <alignment horizontal="center" vertical="center"/>
      <protection hidden="1"/>
    </xf>
    <xf numFmtId="0" fontId="19" fillId="2" borderId="5" xfId="1" applyFont="1" applyFill="1" applyBorder="1" applyAlignment="1" applyProtection="1">
      <alignment horizontal="center" vertical="center"/>
      <protection hidden="1"/>
    </xf>
    <xf numFmtId="0" fontId="19" fillId="2" borderId="6" xfId="1" applyFont="1" applyFill="1" applyBorder="1" applyAlignment="1" applyProtection="1">
      <alignment horizontal="center" vertical="center"/>
      <protection hidden="1"/>
    </xf>
    <xf numFmtId="2" fontId="19" fillId="2" borderId="18" xfId="1" applyNumberFormat="1" applyFont="1" applyFill="1" applyBorder="1" applyAlignment="1" applyProtection="1">
      <alignment horizontal="center" vertical="center"/>
      <protection hidden="1"/>
    </xf>
    <xf numFmtId="0" fontId="19" fillId="2" borderId="15" xfId="1" applyFont="1" applyFill="1" applyBorder="1" applyAlignment="1" applyProtection="1">
      <alignment horizontal="left" vertical="center" wrapText="1" indent="1"/>
      <protection hidden="1"/>
    </xf>
    <xf numFmtId="0" fontId="19" fillId="2" borderId="16" xfId="1" applyFont="1" applyFill="1" applyBorder="1" applyAlignment="1" applyProtection="1">
      <alignment horizontal="left" vertical="center" wrapText="1" indent="1"/>
      <protection hidden="1"/>
    </xf>
    <xf numFmtId="0" fontId="64" fillId="2" borderId="0" xfId="2" applyFont="1" applyFill="1" applyBorder="1" applyAlignment="1">
      <alignment horizontal="center" vertical="top" wrapText="1"/>
    </xf>
    <xf numFmtId="0" fontId="43" fillId="2" borderId="8" xfId="1" quotePrefix="1" applyFont="1" applyFill="1" applyBorder="1" applyAlignment="1">
      <alignment horizontal="left" vertical="top" wrapText="1" indent="1"/>
    </xf>
    <xf numFmtId="0" fontId="43" fillId="0" borderId="18" xfId="1" applyFont="1" applyBorder="1" applyAlignment="1">
      <alignment horizontal="left" vertical="top" wrapText="1" indent="1"/>
    </xf>
    <xf numFmtId="0" fontId="43" fillId="2" borderId="7" xfId="1" quotePrefix="1" applyFont="1" applyFill="1" applyBorder="1" applyAlignment="1">
      <alignment horizontal="left" vertical="top" wrapText="1" indent="1"/>
    </xf>
    <xf numFmtId="0" fontId="43" fillId="2" borderId="8" xfId="1" applyFont="1" applyFill="1" applyBorder="1" applyAlignment="1">
      <alignment horizontal="left" indent="1"/>
    </xf>
    <xf numFmtId="0" fontId="71" fillId="2" borderId="0" xfId="1" applyFont="1" applyFill="1" applyAlignment="1">
      <alignment horizontal="center"/>
    </xf>
    <xf numFmtId="0" fontId="43" fillId="4" borderId="8" xfId="1" applyFont="1" applyFill="1" applyBorder="1" applyAlignment="1">
      <alignment horizontal="center" vertical="center"/>
    </xf>
    <xf numFmtId="0" fontId="43" fillId="4" borderId="18" xfId="1" applyFont="1" applyFill="1" applyBorder="1" applyAlignment="1">
      <alignment horizontal="center" vertical="center"/>
    </xf>
    <xf numFmtId="0" fontId="43" fillId="4" borderId="9" xfId="1" applyFont="1" applyFill="1" applyBorder="1" applyAlignment="1">
      <alignment horizontal="center" vertical="center"/>
    </xf>
    <xf numFmtId="0" fontId="43" fillId="4" borderId="12" xfId="1" applyFont="1" applyFill="1" applyBorder="1" applyAlignment="1">
      <alignment horizontal="center" vertical="center" wrapText="1"/>
    </xf>
    <xf numFmtId="0" fontId="43" fillId="4" borderId="14" xfId="1" applyFont="1" applyFill="1" applyBorder="1" applyAlignment="1">
      <alignment horizontal="center" vertical="center" wrapText="1"/>
    </xf>
    <xf numFmtId="0" fontId="43" fillId="4" borderId="17" xfId="1" applyFont="1" applyFill="1" applyBorder="1" applyAlignment="1">
      <alignment horizontal="center" vertical="center" wrapText="1"/>
    </xf>
    <xf numFmtId="0" fontId="43" fillId="4" borderId="7" xfId="1" applyFont="1" applyFill="1" applyBorder="1" applyAlignment="1">
      <alignment horizontal="center" vertical="top" wrapText="1"/>
    </xf>
    <xf numFmtId="0" fontId="67" fillId="2" borderId="18" xfId="1" applyFont="1" applyFill="1" applyBorder="1" applyAlignment="1">
      <alignment horizontal="left" vertical="top" wrapText="1" indent="1"/>
    </xf>
    <xf numFmtId="0" fontId="43" fillId="4" borderId="10" xfId="1" applyFont="1" applyFill="1" applyBorder="1" applyAlignment="1">
      <alignment horizontal="center" vertical="center" wrapText="1"/>
    </xf>
    <xf numFmtId="0" fontId="43" fillId="4" borderId="13" xfId="1" applyFont="1" applyFill="1" applyBorder="1" applyAlignment="1">
      <alignment horizontal="center" vertical="center" wrapText="1"/>
    </xf>
    <xf numFmtId="0" fontId="43" fillId="4" borderId="15" xfId="1" applyFont="1" applyFill="1" applyBorder="1" applyAlignment="1">
      <alignment horizontal="center" vertical="center" wrapText="1"/>
    </xf>
    <xf numFmtId="0" fontId="68" fillId="2" borderId="0" xfId="1" applyFont="1" applyFill="1" applyAlignment="1">
      <alignment horizontal="center"/>
    </xf>
    <xf numFmtId="0" fontId="2" fillId="2" borderId="0" xfId="1" applyFont="1" applyFill="1" applyAlignment="1">
      <alignment horizontal="left" indent="1"/>
    </xf>
    <xf numFmtId="0" fontId="3" fillId="2" borderId="0" xfId="1" applyFont="1" applyFill="1" applyAlignment="1">
      <alignment horizontal="center" vertical="center"/>
    </xf>
    <xf numFmtId="0" fontId="24" fillId="2" borderId="0" xfId="1" applyFont="1" applyFill="1" applyBorder="1" applyAlignment="1">
      <alignment horizontal="center" vertical="center"/>
    </xf>
    <xf numFmtId="0" fontId="3" fillId="2" borderId="0" xfId="1" applyFont="1" applyFill="1" applyBorder="1" applyAlignment="1">
      <alignment horizontal="center" vertical="center"/>
    </xf>
    <xf numFmtId="0" fontId="72" fillId="2" borderId="0" xfId="1" applyFont="1" applyFill="1" applyAlignment="1">
      <alignment horizontal="center"/>
    </xf>
  </cellXfs>
  <cellStyles count="8">
    <cellStyle name="40% - Accent4" xfId="7" builtinId="43"/>
    <cellStyle name="Hyperlink" xfId="3" builtinId="8"/>
    <cellStyle name="Normal" xfId="0" builtinId="0"/>
    <cellStyle name="Normal 2 10 2" xfId="1"/>
    <cellStyle name="Normal 2 2" xfId="5"/>
    <cellStyle name="Normal_01 DUPAK-PP-118-1996-GEMBONG" xfId="4"/>
    <cellStyle name="Normal_MZTER-OLAH-SD-SMP-SMA-SMK" xfId="2"/>
    <cellStyle name="Percent" xfId="6" builtinId="5"/>
  </cellStyles>
  <dxfs count="191">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Radio" firstButton="1" fmlaLink="$C$3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Radio" firstButton="1" fmlaLink="$G$41"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firstButton="1" fmlaLink="$C$33"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checked="Checked"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S$8"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fmlaLink="$S$9" lockText="1" noThreeD="1"/>
</file>

<file path=xl/ctrlProps/ctrlProp21.xml><?xml version="1.0" encoding="utf-8"?>
<formControlPr xmlns="http://schemas.microsoft.com/office/spreadsheetml/2009/9/main" objectType="Radio" checked="Checked"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firstButton="1" fmlaLink="$S$10"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checked="Checked"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S$11"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checked="Checked"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firstButton="1" fmlaLink="$S$21"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GBox" noThreeD="1"/>
</file>

<file path=xl/ctrlProps/ctrlProp44.xml><?xml version="1.0" encoding="utf-8"?>
<formControlPr xmlns="http://schemas.microsoft.com/office/spreadsheetml/2009/9/main" objectType="Radio" firstButton="1" fmlaLink="$S$22" lockText="1" noThreeD="1"/>
</file>

<file path=xl/ctrlProps/ctrlProp45.xml><?xml version="1.0" encoding="utf-8"?>
<formControlPr xmlns="http://schemas.microsoft.com/office/spreadsheetml/2009/9/main" objectType="Radio"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Radio" lockText="1" noThreeD="1"/>
</file>

<file path=xl/ctrlProps/ctrlProp48.xml><?xml version="1.0" encoding="utf-8"?>
<formControlPr xmlns="http://schemas.microsoft.com/office/spreadsheetml/2009/9/main" objectType="Radio" checked="Checked" lockText="1" noThreeD="1"/>
</file>

<file path=xl/ctrlProps/ctrlProp49.xml><?xml version="1.0" encoding="utf-8"?>
<formControlPr xmlns="http://schemas.microsoft.com/office/spreadsheetml/2009/9/main" objectType="GBox" noThreeD="1"/>
</file>

<file path=xl/ctrlProps/ctrlProp50.xml><?xml version="1.0" encoding="utf-8"?>
<formControlPr xmlns="http://schemas.microsoft.com/office/spreadsheetml/2009/9/main" objectType="Radio" firstButton="1" fmlaLink="$S$23" lockText="1"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Radio"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checked="Checked" lockText="1"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S$24" lockText="1" noThreeD="1"/>
</file>

<file path=xl/ctrlProps/ctrlProp57.xml><?xml version="1.0" encoding="utf-8"?>
<formControlPr xmlns="http://schemas.microsoft.com/office/spreadsheetml/2009/9/main" objectType="Radio"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S$25"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Radio" checked="Checked" lockText="1"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firstButton="1" fmlaLink="$S$35" lockText="1" noThreeD="1"/>
</file>

<file path=xl/ctrlProps/ctrlProp69.xml><?xml version="1.0" encoding="utf-8"?>
<formControlPr xmlns="http://schemas.microsoft.com/office/spreadsheetml/2009/9/main" objectType="Radio"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Radio" firstButton="1" fmlaLink="$S$36"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checked="Checked"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GBox" noThreeD="1"/>
</file>

<file path=xl/ctrlProps/ctrlProp80.xml><?xml version="1.0" encoding="utf-8"?>
<formControlPr xmlns="http://schemas.microsoft.com/office/spreadsheetml/2009/9/main" objectType="Radio" firstButton="1" fmlaLink="$S$37"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Radio" checked="Checked" lockText="1"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Radio" firstButton="1" fmlaLink="$S$38"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Radio" checked="Checked" lockText="1" noThreeD="1"/>
</file>

<file path=xl/ctrlProps/ctrlProp91.xml><?xml version="1.0" encoding="utf-8"?>
<formControlPr xmlns="http://schemas.microsoft.com/office/spreadsheetml/2009/9/main" objectType="GBox" noThreeD="1"/>
</file>

<file path=xl/ctrlProps/ctrlProp92.xml><?xml version="1.0" encoding="utf-8"?>
<formControlPr xmlns="http://schemas.microsoft.com/office/spreadsheetml/2009/9/main" objectType="Radio" firstButton="1" fmlaLink="$S$39"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checked="Checked"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Radio" firstButton="1" fmlaLink="$S$49"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checked="Checked"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Radio" firstButton="1" fmlaLink="$S$50"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checked="Checked"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GBox" noThreeD="1"/>
</file>

<file path=xl/ctrlProps/ctrlProp110.xml><?xml version="1.0" encoding="utf-8"?>
<formControlPr xmlns="http://schemas.microsoft.com/office/spreadsheetml/2009/9/main" objectType="Radio" firstButton="1" fmlaLink="$S$51" lockText="1" noThreeD="1"/>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S$52"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Radio" lockText="1" noThreeD="1"/>
</file>

<file path=xl/ctrlProps/ctrlProp120.xml><?xml version="1.0" encoding="utf-8"?>
<formControlPr xmlns="http://schemas.microsoft.com/office/spreadsheetml/2009/9/main" objectType="Radio" checked="Checked" lockText="1" noThreeD="1"/>
</file>

<file path=xl/ctrlProps/ctrlProp121.xml><?xml version="1.0" encoding="utf-8"?>
<formControlPr xmlns="http://schemas.microsoft.com/office/spreadsheetml/2009/9/main" objectType="GBox" noThreeD="1"/>
</file>

<file path=xl/ctrlProps/ctrlProp122.xml><?xml version="1.0" encoding="utf-8"?>
<formControlPr xmlns="http://schemas.microsoft.com/office/spreadsheetml/2009/9/main" objectType="Radio" firstButton="1" fmlaLink="$S$53" lockText="1" noThreeD="1"/>
</file>

<file path=xl/ctrlProps/ctrlProp123.xml><?xml version="1.0" encoding="utf-8"?>
<formControlPr xmlns="http://schemas.microsoft.com/office/spreadsheetml/2009/9/main" objectType="Radio"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Radio"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S$8" lockText="1" noThreeD="1"/>
</file>

<file path=xl/ctrlProps/ctrlProp129.xml><?xml version="1.0" encoding="utf-8"?>
<formControlPr xmlns="http://schemas.microsoft.com/office/spreadsheetml/2009/9/main" objectType="Radio"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Radio"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S$9" lockText="1" noThreeD="1"/>
</file>

<file path=xl/ctrlProps/ctrlProp135.xml><?xml version="1.0" encoding="utf-8"?>
<formControlPr xmlns="http://schemas.microsoft.com/office/spreadsheetml/2009/9/main" objectType="Radio" lockText="1" noThreeD="1"/>
</file>

<file path=xl/ctrlProps/ctrlProp136.xml><?xml version="1.0" encoding="utf-8"?>
<formControlPr xmlns="http://schemas.microsoft.com/office/spreadsheetml/2009/9/main" objectType="Radio" lockText="1" noThreeD="1"/>
</file>

<file path=xl/ctrlProps/ctrlProp137.xml><?xml version="1.0" encoding="utf-8"?>
<formControlPr xmlns="http://schemas.microsoft.com/office/spreadsheetml/2009/9/main" objectType="Radio"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S$10" lockText="1" noThreeD="1"/>
</file>

<file path=xl/ctrlProps/ctrlProp141.xml><?xml version="1.0" encoding="utf-8"?>
<formControlPr xmlns="http://schemas.microsoft.com/office/spreadsheetml/2009/9/main" objectType="Radio" lockText="1" noThreeD="1"/>
</file>

<file path=xl/ctrlProps/ctrlProp142.xml><?xml version="1.0" encoding="utf-8"?>
<formControlPr xmlns="http://schemas.microsoft.com/office/spreadsheetml/2009/9/main" objectType="Radio" lockText="1" noThreeD="1"/>
</file>

<file path=xl/ctrlProps/ctrlProp143.xml><?xml version="1.0" encoding="utf-8"?>
<formControlPr xmlns="http://schemas.microsoft.com/office/spreadsheetml/2009/9/main" objectType="Radio" checked="Checked" lockText="1" noThreeD="1"/>
</file>

<file path=xl/ctrlProps/ctrlProp144.xml><?xml version="1.0" encoding="utf-8"?>
<formControlPr xmlns="http://schemas.microsoft.com/office/spreadsheetml/2009/9/main" objectType="Radio"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S$11" lockText="1" noThreeD="1"/>
</file>

<file path=xl/ctrlProps/ctrlProp147.xml><?xml version="1.0" encoding="utf-8"?>
<formControlPr xmlns="http://schemas.microsoft.com/office/spreadsheetml/2009/9/main" objectType="Radio" lockText="1" noThreeD="1"/>
</file>

<file path=xl/ctrlProps/ctrlProp148.xml><?xml version="1.0" encoding="utf-8"?>
<formControlPr xmlns="http://schemas.microsoft.com/office/spreadsheetml/2009/9/main" objectType="Radio" lockText="1" noThreeD="1"/>
</file>

<file path=xl/ctrlProps/ctrlProp149.xml><?xml version="1.0" encoding="utf-8"?>
<formControlPr xmlns="http://schemas.microsoft.com/office/spreadsheetml/2009/9/main" objectType="Radio" checked="Checked" lockText="1" noThreeD="1"/>
</file>

<file path=xl/ctrlProps/ctrlProp150.xml><?xml version="1.0" encoding="utf-8"?>
<formControlPr xmlns="http://schemas.microsoft.com/office/spreadsheetml/2009/9/main" objectType="Radio"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S$21" lockText="1" noThreeD="1"/>
</file>

<file path=xl/ctrlProps/ctrlProp153.xml><?xml version="1.0" encoding="utf-8"?>
<formControlPr xmlns="http://schemas.microsoft.com/office/spreadsheetml/2009/9/main" objectType="Radio" lockText="1" noThreeD="1"/>
</file>

<file path=xl/ctrlProps/ctrlProp154.xml><?xml version="1.0" encoding="utf-8"?>
<formControlPr xmlns="http://schemas.microsoft.com/office/spreadsheetml/2009/9/main" objectType="Radio" lockText="1" noThreeD="1"/>
</file>

<file path=xl/ctrlProps/ctrlProp155.xml><?xml version="1.0" encoding="utf-8"?>
<formControlPr xmlns="http://schemas.microsoft.com/office/spreadsheetml/2009/9/main" objectType="Radio" checked="Checked"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S$22" lockText="1" noThreeD="1"/>
</file>

<file path=xl/ctrlProps/ctrlProp159.xml><?xml version="1.0" encoding="utf-8"?>
<formControlPr xmlns="http://schemas.microsoft.com/office/spreadsheetml/2009/9/main" objectType="Radio" lockText="1" noThreeD="1"/>
</file>

<file path=xl/ctrlProps/ctrlProp160.xml><?xml version="1.0" encoding="utf-8"?>
<formControlPr xmlns="http://schemas.microsoft.com/office/spreadsheetml/2009/9/main" objectType="Radio" lockText="1" noThreeD="1"/>
</file>

<file path=xl/ctrlProps/ctrlProp161.xml><?xml version="1.0" encoding="utf-8"?>
<formControlPr xmlns="http://schemas.microsoft.com/office/spreadsheetml/2009/9/main" objectType="Radio" checked="Checked" lockText="1" noThreeD="1"/>
</file>

<file path=xl/ctrlProps/ctrlProp162.xml><?xml version="1.0" encoding="utf-8"?>
<formControlPr xmlns="http://schemas.microsoft.com/office/spreadsheetml/2009/9/main" objectType="Radio"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S$23" lockText="1" noThreeD="1"/>
</file>

<file path=xl/ctrlProps/ctrlProp165.xml><?xml version="1.0" encoding="utf-8"?>
<formControlPr xmlns="http://schemas.microsoft.com/office/spreadsheetml/2009/9/main" objectType="Radio" lockText="1" noThreeD="1"/>
</file>

<file path=xl/ctrlProps/ctrlProp166.xml><?xml version="1.0" encoding="utf-8"?>
<formControlPr xmlns="http://schemas.microsoft.com/office/spreadsheetml/2009/9/main" objectType="Radio" lockText="1" noThreeD="1"/>
</file>

<file path=xl/ctrlProps/ctrlProp167.xml><?xml version="1.0" encoding="utf-8"?>
<formControlPr xmlns="http://schemas.microsoft.com/office/spreadsheetml/2009/9/main" objectType="Radio" lockText="1" noThreeD="1"/>
</file>

<file path=xl/ctrlProps/ctrlProp168.xml><?xml version="1.0" encoding="utf-8"?>
<formControlPr xmlns="http://schemas.microsoft.com/office/spreadsheetml/2009/9/main" objectType="Radio" checked="Checked" lockText="1" noThreeD="1"/>
</file>

<file path=xl/ctrlProps/ctrlProp169.xml><?xml version="1.0" encoding="utf-8"?>
<formControlPr xmlns="http://schemas.microsoft.com/office/spreadsheetml/2009/9/main" objectType="GBox" noThreeD="1"/>
</file>

<file path=xl/ctrlProps/ctrlProp170.xml><?xml version="1.0" encoding="utf-8"?>
<formControlPr xmlns="http://schemas.microsoft.com/office/spreadsheetml/2009/9/main" objectType="Radio" firstButton="1" fmlaLink="$S$24" lockText="1" noThreeD="1"/>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Radio" lockText="1" noThreeD="1"/>
</file>

<file path=xl/ctrlProps/ctrlProp173.xml><?xml version="1.0" encoding="utf-8"?>
<formControlPr xmlns="http://schemas.microsoft.com/office/spreadsheetml/2009/9/main" objectType="Radio"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Radio" firstButton="1" fmlaLink="$S$35"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checked="Checked"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Radio" firstButton="1" fmlaLink="$S$36"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checked="Checked" lockText="1" noThreeD="1"/>
</file>

<file path=xl/ctrlProps/ctrlProp186.xml><?xml version="1.0" encoding="utf-8"?>
<formControlPr xmlns="http://schemas.microsoft.com/office/spreadsheetml/2009/9/main" objectType="Radio" lockText="1"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Radio" firstButton="1" fmlaLink="$S$37" lockText="1" noThreeD="1"/>
</file>

<file path=xl/ctrlProps/ctrlProp189.xml><?xml version="1.0" encoding="utf-8"?>
<formControlPr xmlns="http://schemas.microsoft.com/office/spreadsheetml/2009/9/main" objectType="Radio" lockText="1" noThreeD="1"/>
</file>

<file path=xl/ctrlProps/ctrlProp190.xml><?xml version="1.0" encoding="utf-8"?>
<formControlPr xmlns="http://schemas.microsoft.com/office/spreadsheetml/2009/9/main" objectType="Radio" lockText="1" noThreeD="1"/>
</file>

<file path=xl/ctrlProps/ctrlProp191.xml><?xml version="1.0" encoding="utf-8"?>
<formControlPr xmlns="http://schemas.microsoft.com/office/spreadsheetml/2009/9/main" objectType="Radio" lockText="1" noThreeD="1"/>
</file>

<file path=xl/ctrlProps/ctrlProp192.xml><?xml version="1.0" encoding="utf-8"?>
<formControlPr xmlns="http://schemas.microsoft.com/office/spreadsheetml/2009/9/main" objectType="Radio" checked="Checked" lockText="1"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S$38" lockText="1" noThreeD="1"/>
</file>

<file path=xl/ctrlProps/ctrlProp195.xml><?xml version="1.0" encoding="utf-8"?>
<formControlPr xmlns="http://schemas.microsoft.com/office/spreadsheetml/2009/9/main" objectType="Radio" lockText="1" noThreeD="1"/>
</file>

<file path=xl/ctrlProps/ctrlProp196.xml><?xml version="1.0" encoding="utf-8"?>
<formControlPr xmlns="http://schemas.microsoft.com/office/spreadsheetml/2009/9/main" objectType="Radio" lockText="1" noThreeD="1"/>
</file>

<file path=xl/ctrlProps/ctrlProp197.xml><?xml version="1.0" encoding="utf-8"?>
<formControlPr xmlns="http://schemas.microsoft.com/office/spreadsheetml/2009/9/main" objectType="Radio" lockText="1" noThreeD="1"/>
</file>

<file path=xl/ctrlProps/ctrlProp198.xml><?xml version="1.0" encoding="utf-8"?>
<formControlPr xmlns="http://schemas.microsoft.com/office/spreadsheetml/2009/9/main" objectType="Radio" checked="Checked" lockText="1" noThreeD="1"/>
</file>

<file path=xl/ctrlProps/ctrlProp199.xml><?xml version="1.0" encoding="utf-8"?>
<formControlPr xmlns="http://schemas.microsoft.com/office/spreadsheetml/2009/9/main" objectType="GBox" noThreeD="1"/>
</file>

<file path=xl/ctrlProps/ctrlProp200.xml><?xml version="1.0" encoding="utf-8"?>
<formControlPr xmlns="http://schemas.microsoft.com/office/spreadsheetml/2009/9/main" objectType="Radio" firstButton="1" fmlaLink="$S$48" lockText="1" noThreeD="1"/>
</file>

<file path=xl/ctrlProps/ctrlProp201.xml><?xml version="1.0" encoding="utf-8"?>
<formControlPr xmlns="http://schemas.microsoft.com/office/spreadsheetml/2009/9/main" objectType="Radio" lockText="1" noThreeD="1"/>
</file>

<file path=xl/ctrlProps/ctrlProp202.xml><?xml version="1.0" encoding="utf-8"?>
<formControlPr xmlns="http://schemas.microsoft.com/office/spreadsheetml/2009/9/main" objectType="Radio" lockText="1" noThreeD="1"/>
</file>

<file path=xl/ctrlProps/ctrlProp203.xml><?xml version="1.0" encoding="utf-8"?>
<formControlPr xmlns="http://schemas.microsoft.com/office/spreadsheetml/2009/9/main" objectType="Radio" lockText="1" noThreeD="1"/>
</file>

<file path=xl/ctrlProps/ctrlProp204.xml><?xml version="1.0" encoding="utf-8"?>
<formControlPr xmlns="http://schemas.microsoft.com/office/spreadsheetml/2009/9/main" objectType="Radio" checked="Checked" lockText="1" noThreeD="1"/>
</file>

<file path=xl/ctrlProps/ctrlProp205.xml><?xml version="1.0" encoding="utf-8"?>
<formControlPr xmlns="http://schemas.microsoft.com/office/spreadsheetml/2009/9/main" objectType="GBox" noThreeD="1"/>
</file>

<file path=xl/ctrlProps/ctrlProp206.xml><?xml version="1.0" encoding="utf-8"?>
<formControlPr xmlns="http://schemas.microsoft.com/office/spreadsheetml/2009/9/main" objectType="Radio" firstButton="1" fmlaLink="$S$49" lockText="1" noThreeD="1"/>
</file>

<file path=xl/ctrlProps/ctrlProp207.xml><?xml version="1.0" encoding="utf-8"?>
<formControlPr xmlns="http://schemas.microsoft.com/office/spreadsheetml/2009/9/main" objectType="Radio" lockText="1" noThreeD="1"/>
</file>

<file path=xl/ctrlProps/ctrlProp208.xml><?xml version="1.0" encoding="utf-8"?>
<formControlPr xmlns="http://schemas.microsoft.com/office/spreadsheetml/2009/9/main" objectType="Radio" lockText="1" noThreeD="1"/>
</file>

<file path=xl/ctrlProps/ctrlProp209.xml><?xml version="1.0" encoding="utf-8"?>
<formControlPr xmlns="http://schemas.microsoft.com/office/spreadsheetml/2009/9/main" objectType="Radio" lockText="1" noThreeD="1"/>
</file>

<file path=xl/ctrlProps/ctrlProp210.xml><?xml version="1.0" encoding="utf-8"?>
<formControlPr xmlns="http://schemas.microsoft.com/office/spreadsheetml/2009/9/main" objectType="Radio" checked="Checked" lockText="1" noThreeD="1"/>
</file>

<file path=xl/ctrlProps/ctrlProp211.xml><?xml version="1.0" encoding="utf-8"?>
<formControlPr xmlns="http://schemas.microsoft.com/office/spreadsheetml/2009/9/main" objectType="GBox" noThreeD="1"/>
</file>

<file path=xl/ctrlProps/ctrlProp212.xml><?xml version="1.0" encoding="utf-8"?>
<formControlPr xmlns="http://schemas.microsoft.com/office/spreadsheetml/2009/9/main" objectType="Radio" firstButton="1" fmlaLink="$S$50" lockText="1" noThreeD="1"/>
</file>

<file path=xl/ctrlProps/ctrlProp213.xml><?xml version="1.0" encoding="utf-8"?>
<formControlPr xmlns="http://schemas.microsoft.com/office/spreadsheetml/2009/9/main" objectType="Radio" lockText="1" noThreeD="1"/>
</file>

<file path=xl/ctrlProps/ctrlProp214.xml><?xml version="1.0" encoding="utf-8"?>
<formControlPr xmlns="http://schemas.microsoft.com/office/spreadsheetml/2009/9/main" objectType="Radio"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Radio" checked="Checked"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firstButton="1" fmlaLink="$S$51"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checked="Checked" lockText="1" noThreeD="1"/>
</file>

<file path=xl/ctrlProps/ctrlProp221.xml><?xml version="1.0" encoding="utf-8"?>
<formControlPr xmlns="http://schemas.microsoft.com/office/spreadsheetml/2009/9/main" objectType="Radio" lockText="1" noThreeD="1"/>
</file>

<file path=xl/ctrlProps/ctrlProp222.xml><?xml version="1.0" encoding="utf-8"?>
<formControlPr xmlns="http://schemas.microsoft.com/office/spreadsheetml/2009/9/main" objectType="Radio" lockText="1" noThreeD="1"/>
</file>

<file path=xl/ctrlProps/ctrlProp223.xml><?xml version="1.0" encoding="utf-8"?>
<formControlPr xmlns="http://schemas.microsoft.com/office/spreadsheetml/2009/9/main" objectType="GBox" noThreeD="1"/>
</file>

<file path=xl/ctrlProps/ctrlProp224.xml><?xml version="1.0" encoding="utf-8"?>
<formControlPr xmlns="http://schemas.microsoft.com/office/spreadsheetml/2009/9/main" objectType="Radio" firstButton="1" fmlaLink="$S$52" lockText="1" noThreeD="1"/>
</file>

<file path=xl/ctrlProps/ctrlProp225.xml><?xml version="1.0" encoding="utf-8"?>
<formControlPr xmlns="http://schemas.microsoft.com/office/spreadsheetml/2009/9/main" objectType="Radio" lockText="1" noThreeD="1"/>
</file>

<file path=xl/ctrlProps/ctrlProp226.xml><?xml version="1.0" encoding="utf-8"?>
<formControlPr xmlns="http://schemas.microsoft.com/office/spreadsheetml/2009/9/main" objectType="Radio" lockText="1" noThreeD="1"/>
</file>

<file path=xl/ctrlProps/ctrlProp227.xml><?xml version="1.0" encoding="utf-8"?>
<formControlPr xmlns="http://schemas.microsoft.com/office/spreadsheetml/2009/9/main" objectType="Radio" lockText="1" noThreeD="1"/>
</file>

<file path=xl/ctrlProps/ctrlProp228.xml><?xml version="1.0" encoding="utf-8"?>
<formControlPr xmlns="http://schemas.microsoft.com/office/spreadsheetml/2009/9/main" objectType="Radio" checked="Checked"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Radio" firstButton="1" fmlaLink="$S$53" lockText="1" noThreeD="1"/>
</file>

<file path=xl/ctrlProps/ctrlProp231.xml><?xml version="1.0" encoding="utf-8"?>
<formControlPr xmlns="http://schemas.microsoft.com/office/spreadsheetml/2009/9/main" objectType="Radio" lockText="1" noThreeD="1"/>
</file>

<file path=xl/ctrlProps/ctrlProp232.xml><?xml version="1.0" encoding="utf-8"?>
<formControlPr xmlns="http://schemas.microsoft.com/office/spreadsheetml/2009/9/main" objectType="Radio" lockText="1" noThreeD="1"/>
</file>

<file path=xl/ctrlProps/ctrlProp233.xml><?xml version="1.0" encoding="utf-8"?>
<formControlPr xmlns="http://schemas.microsoft.com/office/spreadsheetml/2009/9/main" objectType="Radio" checked="Checked" lockText="1" noThreeD="1"/>
</file>

<file path=xl/ctrlProps/ctrlProp234.xml><?xml version="1.0" encoding="utf-8"?>
<formControlPr xmlns="http://schemas.microsoft.com/office/spreadsheetml/2009/9/main" objectType="Radio"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Radio" firstButton="1" fmlaLink="$S$8" lockText="1" noThreeD="1"/>
</file>

<file path=xl/ctrlProps/ctrlProp237.xml><?xml version="1.0" encoding="utf-8"?>
<formControlPr xmlns="http://schemas.microsoft.com/office/spreadsheetml/2009/9/main" objectType="Radio" lockText="1" noThreeD="1"/>
</file>

<file path=xl/ctrlProps/ctrlProp238.xml><?xml version="1.0" encoding="utf-8"?>
<formControlPr xmlns="http://schemas.microsoft.com/office/spreadsheetml/2009/9/main" objectType="Radio" lockText="1" noThreeD="1"/>
</file>

<file path=xl/ctrlProps/ctrlProp239.xml><?xml version="1.0" encoding="utf-8"?>
<formControlPr xmlns="http://schemas.microsoft.com/office/spreadsheetml/2009/9/main" objectType="Radio" lockText="1" noThreeD="1"/>
</file>

<file path=xl/ctrlProps/ctrlProp240.xml><?xml version="1.0" encoding="utf-8"?>
<formControlPr xmlns="http://schemas.microsoft.com/office/spreadsheetml/2009/9/main" objectType="Radio" checked="Checked" lockText="1" noThreeD="1"/>
</file>

<file path=xl/ctrlProps/ctrlProp241.xml><?xml version="1.0" encoding="utf-8"?>
<formControlPr xmlns="http://schemas.microsoft.com/office/spreadsheetml/2009/9/main" objectType="GBox" noThreeD="1"/>
</file>

<file path=xl/ctrlProps/ctrlProp242.xml><?xml version="1.0" encoding="utf-8"?>
<formControlPr xmlns="http://schemas.microsoft.com/office/spreadsheetml/2009/9/main" objectType="Radio" firstButton="1" fmlaLink="$S$9" lockText="1" noThreeD="1"/>
</file>

<file path=xl/ctrlProps/ctrlProp243.xml><?xml version="1.0" encoding="utf-8"?>
<formControlPr xmlns="http://schemas.microsoft.com/office/spreadsheetml/2009/9/main" objectType="Radio" lockText="1" noThreeD="1"/>
</file>

<file path=xl/ctrlProps/ctrlProp244.xml><?xml version="1.0" encoding="utf-8"?>
<formControlPr xmlns="http://schemas.microsoft.com/office/spreadsheetml/2009/9/main" objectType="Radio" lockText="1" noThreeD="1"/>
</file>

<file path=xl/ctrlProps/ctrlProp245.xml><?xml version="1.0" encoding="utf-8"?>
<formControlPr xmlns="http://schemas.microsoft.com/office/spreadsheetml/2009/9/main" objectType="Radio" lockText="1" noThreeD="1"/>
</file>

<file path=xl/ctrlProps/ctrlProp246.xml><?xml version="1.0" encoding="utf-8"?>
<formControlPr xmlns="http://schemas.microsoft.com/office/spreadsheetml/2009/9/main" objectType="Radio" checked="Checked" lockText="1" noThreeD="1"/>
</file>

<file path=xl/ctrlProps/ctrlProp247.xml><?xml version="1.0" encoding="utf-8"?>
<formControlPr xmlns="http://schemas.microsoft.com/office/spreadsheetml/2009/9/main" objectType="GBox" noThreeD="1"/>
</file>

<file path=xl/ctrlProps/ctrlProp248.xml><?xml version="1.0" encoding="utf-8"?>
<formControlPr xmlns="http://schemas.microsoft.com/office/spreadsheetml/2009/9/main" objectType="Radio" firstButton="1" fmlaLink="$S$10" lockText="1" noThreeD="1"/>
</file>

<file path=xl/ctrlProps/ctrlProp249.xml><?xml version="1.0" encoding="utf-8"?>
<formControlPr xmlns="http://schemas.microsoft.com/office/spreadsheetml/2009/9/main" objectType="Radio" lockText="1" noThreeD="1"/>
</file>

<file path=xl/ctrlProps/ctrlProp250.xml><?xml version="1.0" encoding="utf-8"?>
<formControlPr xmlns="http://schemas.microsoft.com/office/spreadsheetml/2009/9/main" objectType="Radio" lockText="1" noThreeD="1"/>
</file>

<file path=xl/ctrlProps/ctrlProp251.xml><?xml version="1.0" encoding="utf-8"?>
<formControlPr xmlns="http://schemas.microsoft.com/office/spreadsheetml/2009/9/main" objectType="Radio" lockText="1" noThreeD="1"/>
</file>

<file path=xl/ctrlProps/ctrlProp252.xml><?xml version="1.0" encoding="utf-8"?>
<formControlPr xmlns="http://schemas.microsoft.com/office/spreadsheetml/2009/9/main" objectType="Radio" checked="Checked" lockText="1" noThreeD="1"/>
</file>

<file path=xl/ctrlProps/ctrlProp253.xml><?xml version="1.0" encoding="utf-8"?>
<formControlPr xmlns="http://schemas.microsoft.com/office/spreadsheetml/2009/9/main" objectType="GBox" noThreeD="1"/>
</file>

<file path=xl/ctrlProps/ctrlProp254.xml><?xml version="1.0" encoding="utf-8"?>
<formControlPr xmlns="http://schemas.microsoft.com/office/spreadsheetml/2009/9/main" objectType="Radio" firstButton="1" fmlaLink="$S$11" lockText="1" noThreeD="1"/>
</file>

<file path=xl/ctrlProps/ctrlProp255.xml><?xml version="1.0" encoding="utf-8"?>
<formControlPr xmlns="http://schemas.microsoft.com/office/spreadsheetml/2009/9/main" objectType="Radio" lockText="1" noThreeD="1"/>
</file>

<file path=xl/ctrlProps/ctrlProp256.xml><?xml version="1.0" encoding="utf-8"?>
<formControlPr xmlns="http://schemas.microsoft.com/office/spreadsheetml/2009/9/main" objectType="Radio" lockText="1" noThreeD="1"/>
</file>

<file path=xl/ctrlProps/ctrlProp257.xml><?xml version="1.0" encoding="utf-8"?>
<formControlPr xmlns="http://schemas.microsoft.com/office/spreadsheetml/2009/9/main" objectType="Radio" checked="Checked" lockText="1" noThreeD="1"/>
</file>

<file path=xl/ctrlProps/ctrlProp258.xml><?xml version="1.0" encoding="utf-8"?>
<formControlPr xmlns="http://schemas.microsoft.com/office/spreadsheetml/2009/9/main" objectType="Radio" lockText="1" noThreeD="1"/>
</file>

<file path=xl/ctrlProps/ctrlProp259.xml><?xml version="1.0" encoding="utf-8"?>
<formControlPr xmlns="http://schemas.microsoft.com/office/spreadsheetml/2009/9/main" objectType="GBox" noThreeD="1"/>
</file>

<file path=xl/ctrlProps/ctrlProp260.xml><?xml version="1.0" encoding="utf-8"?>
<formControlPr xmlns="http://schemas.microsoft.com/office/spreadsheetml/2009/9/main" objectType="Radio" firstButton="1" fmlaLink="$S$12" lockText="1" noThreeD="1"/>
</file>

<file path=xl/ctrlProps/ctrlProp261.xml><?xml version="1.0" encoding="utf-8"?>
<formControlPr xmlns="http://schemas.microsoft.com/office/spreadsheetml/2009/9/main" objectType="Radio" lockText="1" noThreeD="1"/>
</file>

<file path=xl/ctrlProps/ctrlProp262.xml><?xml version="1.0" encoding="utf-8"?>
<formControlPr xmlns="http://schemas.microsoft.com/office/spreadsheetml/2009/9/main" objectType="Radio" lockText="1" noThreeD="1"/>
</file>

<file path=xl/ctrlProps/ctrlProp263.xml><?xml version="1.0" encoding="utf-8"?>
<formControlPr xmlns="http://schemas.microsoft.com/office/spreadsheetml/2009/9/main" objectType="Radio" checked="Checked"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Radio" firstButton="1" fmlaLink="$S$21" lockText="1" noThreeD="1"/>
</file>

<file path=xl/ctrlProps/ctrlProp267.xml><?xml version="1.0" encoding="utf-8"?>
<formControlPr xmlns="http://schemas.microsoft.com/office/spreadsheetml/2009/9/main" objectType="Radio" lockText="1" noThreeD="1"/>
</file>

<file path=xl/ctrlProps/ctrlProp268.xml><?xml version="1.0" encoding="utf-8"?>
<formControlPr xmlns="http://schemas.microsoft.com/office/spreadsheetml/2009/9/main" objectType="Radio" lockText="1" noThreeD="1"/>
</file>

<file path=xl/ctrlProps/ctrlProp269.xml><?xml version="1.0" encoding="utf-8"?>
<formControlPr xmlns="http://schemas.microsoft.com/office/spreadsheetml/2009/9/main" objectType="Radio" lockText="1" noThreeD="1"/>
</file>

<file path=xl/ctrlProps/ctrlProp270.xml><?xml version="1.0" encoding="utf-8"?>
<formControlPr xmlns="http://schemas.microsoft.com/office/spreadsheetml/2009/9/main" objectType="Radio" checked="Checked" lockText="1" noThreeD="1"/>
</file>

<file path=xl/ctrlProps/ctrlProp271.xml><?xml version="1.0" encoding="utf-8"?>
<formControlPr xmlns="http://schemas.microsoft.com/office/spreadsheetml/2009/9/main" objectType="GBox" noThreeD="1"/>
</file>

<file path=xl/ctrlProps/ctrlProp272.xml><?xml version="1.0" encoding="utf-8"?>
<formControlPr xmlns="http://schemas.microsoft.com/office/spreadsheetml/2009/9/main" objectType="Radio" firstButton="1" fmlaLink="$S$22" lockText="1" noThreeD="1"/>
</file>

<file path=xl/ctrlProps/ctrlProp273.xml><?xml version="1.0" encoding="utf-8"?>
<formControlPr xmlns="http://schemas.microsoft.com/office/spreadsheetml/2009/9/main" objectType="Radio" lockText="1" noThreeD="1"/>
</file>

<file path=xl/ctrlProps/ctrlProp274.xml><?xml version="1.0" encoding="utf-8"?>
<formControlPr xmlns="http://schemas.microsoft.com/office/spreadsheetml/2009/9/main" objectType="Radio" lockText="1" noThreeD="1"/>
</file>

<file path=xl/ctrlProps/ctrlProp275.xml><?xml version="1.0" encoding="utf-8"?>
<formControlPr xmlns="http://schemas.microsoft.com/office/spreadsheetml/2009/9/main" objectType="Radio" lockText="1" noThreeD="1"/>
</file>

<file path=xl/ctrlProps/ctrlProp276.xml><?xml version="1.0" encoding="utf-8"?>
<formControlPr xmlns="http://schemas.microsoft.com/office/spreadsheetml/2009/9/main" objectType="Radio" checked="Checked"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Radio" firstButton="1" fmlaLink="$S$23" lockText="1" noThreeD="1"/>
</file>

<file path=xl/ctrlProps/ctrlProp279.xml><?xml version="1.0" encoding="utf-8"?>
<formControlPr xmlns="http://schemas.microsoft.com/office/spreadsheetml/2009/9/main" objectType="Radio" lockText="1" noThreeD="1"/>
</file>

<file path=xl/ctrlProps/ctrlProp280.xml><?xml version="1.0" encoding="utf-8"?>
<formControlPr xmlns="http://schemas.microsoft.com/office/spreadsheetml/2009/9/main" objectType="Radio" lockText="1" noThreeD="1"/>
</file>

<file path=xl/ctrlProps/ctrlProp281.xml><?xml version="1.0" encoding="utf-8"?>
<formControlPr xmlns="http://schemas.microsoft.com/office/spreadsheetml/2009/9/main" objectType="Radio" lockText="1" noThreeD="1"/>
</file>

<file path=xl/ctrlProps/ctrlProp282.xml><?xml version="1.0" encoding="utf-8"?>
<formControlPr xmlns="http://schemas.microsoft.com/office/spreadsheetml/2009/9/main" objectType="Radio" checked="Checked"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S$24" lockText="1" noThreeD="1"/>
</file>

<file path=xl/ctrlProps/ctrlProp285.xml><?xml version="1.0" encoding="utf-8"?>
<formControlPr xmlns="http://schemas.microsoft.com/office/spreadsheetml/2009/9/main" objectType="Radio" lockText="1" noThreeD="1"/>
</file>

<file path=xl/ctrlProps/ctrlProp286.xml><?xml version="1.0" encoding="utf-8"?>
<formControlPr xmlns="http://schemas.microsoft.com/office/spreadsheetml/2009/9/main" objectType="Radio" lockText="1" noThreeD="1"/>
</file>

<file path=xl/ctrlProps/ctrlProp287.xml><?xml version="1.0" encoding="utf-8"?>
<formControlPr xmlns="http://schemas.microsoft.com/office/spreadsheetml/2009/9/main" objectType="Radio" lockText="1" noThreeD="1"/>
</file>

<file path=xl/ctrlProps/ctrlProp288.xml><?xml version="1.0" encoding="utf-8"?>
<formControlPr xmlns="http://schemas.microsoft.com/office/spreadsheetml/2009/9/main" objectType="Radio" checked="Checked" lockText="1" noThreeD="1"/>
</file>

<file path=xl/ctrlProps/ctrlProp289.xml><?xml version="1.0" encoding="utf-8"?>
<formControlPr xmlns="http://schemas.microsoft.com/office/spreadsheetml/2009/9/main" objectType="GBox" noThreeD="1"/>
</file>

<file path=xl/ctrlProps/ctrlProp290.xml><?xml version="1.0" encoding="utf-8"?>
<formControlPr xmlns="http://schemas.microsoft.com/office/spreadsheetml/2009/9/main" objectType="Radio" firstButton="1" fmlaLink="$S$25" lockText="1" noThreeD="1"/>
</file>

<file path=xl/ctrlProps/ctrlProp291.xml><?xml version="1.0" encoding="utf-8"?>
<formControlPr xmlns="http://schemas.microsoft.com/office/spreadsheetml/2009/9/main" objectType="Radio" lockText="1" noThreeD="1"/>
</file>

<file path=xl/ctrlProps/ctrlProp292.xml><?xml version="1.0" encoding="utf-8"?>
<formControlPr xmlns="http://schemas.microsoft.com/office/spreadsheetml/2009/9/main" objectType="Radio" lockText="1" noThreeD="1"/>
</file>

<file path=xl/ctrlProps/ctrlProp293.xml><?xml version="1.0" encoding="utf-8"?>
<formControlPr xmlns="http://schemas.microsoft.com/office/spreadsheetml/2009/9/main" objectType="Radio"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S$26" lockText="1" noThreeD="1"/>
</file>

<file path=xl/ctrlProps/ctrlProp297.xml><?xml version="1.0" encoding="utf-8"?>
<formControlPr xmlns="http://schemas.microsoft.com/office/spreadsheetml/2009/9/main" objectType="Radio" lockText="1" noThreeD="1"/>
</file>

<file path=xl/ctrlProps/ctrlProp298.xml><?xml version="1.0" encoding="utf-8"?>
<formControlPr xmlns="http://schemas.microsoft.com/office/spreadsheetml/2009/9/main" objectType="Radio" lockText="1" noThreeD="1"/>
</file>

<file path=xl/ctrlProps/ctrlProp299.xml><?xml version="1.0" encoding="utf-8"?>
<formControlPr xmlns="http://schemas.microsoft.com/office/spreadsheetml/2009/9/main" objectType="Radio" checked="Checked" lockText="1" noThreeD="1"/>
</file>

<file path=xl/ctrlProps/ctrlProp300.xml><?xml version="1.0" encoding="utf-8"?>
<formControlPr xmlns="http://schemas.microsoft.com/office/spreadsheetml/2009/9/main" objectType="Radio"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S$27" lockText="1" noThreeD="1"/>
</file>

<file path=xl/ctrlProps/ctrlProp303.xml><?xml version="1.0" encoding="utf-8"?>
<formControlPr xmlns="http://schemas.microsoft.com/office/spreadsheetml/2009/9/main" objectType="Radio" lockText="1" noThreeD="1"/>
</file>

<file path=xl/ctrlProps/ctrlProp304.xml><?xml version="1.0" encoding="utf-8"?>
<formControlPr xmlns="http://schemas.microsoft.com/office/spreadsheetml/2009/9/main" objectType="Radio" checked="Checked" lockText="1" noThreeD="1"/>
</file>

<file path=xl/ctrlProps/ctrlProp305.xml><?xml version="1.0" encoding="utf-8"?>
<formControlPr xmlns="http://schemas.microsoft.com/office/spreadsheetml/2009/9/main" objectType="Radio" lockText="1" noThreeD="1"/>
</file>

<file path=xl/ctrlProps/ctrlProp306.xml><?xml version="1.0" encoding="utf-8"?>
<formControlPr xmlns="http://schemas.microsoft.com/office/spreadsheetml/2009/9/main" objectType="Radio"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S$8" lockText="1" noThreeD="1"/>
</file>

<file path=xl/ctrlProps/ctrlProp309.xml><?xml version="1.0" encoding="utf-8"?>
<formControlPr xmlns="http://schemas.microsoft.com/office/spreadsheetml/2009/9/main" objectType="Radio" lockText="1" noThreeD="1"/>
</file>

<file path=xl/ctrlProps/ctrlProp310.xml><?xml version="1.0" encoding="utf-8"?>
<formControlPr xmlns="http://schemas.microsoft.com/office/spreadsheetml/2009/9/main" objectType="Radio" lockText="1" noThreeD="1"/>
</file>

<file path=xl/ctrlProps/ctrlProp311.xml><?xml version="1.0" encoding="utf-8"?>
<formControlPr xmlns="http://schemas.microsoft.com/office/spreadsheetml/2009/9/main" objectType="Radio" checked="Checked" lockText="1" noThreeD="1"/>
</file>

<file path=xl/ctrlProps/ctrlProp312.xml><?xml version="1.0" encoding="utf-8"?>
<formControlPr xmlns="http://schemas.microsoft.com/office/spreadsheetml/2009/9/main" objectType="Radio"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S$9" lockText="1" noThreeD="1"/>
</file>

<file path=xl/ctrlProps/ctrlProp315.xml><?xml version="1.0" encoding="utf-8"?>
<formControlPr xmlns="http://schemas.microsoft.com/office/spreadsheetml/2009/9/main" objectType="Radio" lockText="1" noThreeD="1"/>
</file>

<file path=xl/ctrlProps/ctrlProp316.xml><?xml version="1.0" encoding="utf-8"?>
<formControlPr xmlns="http://schemas.microsoft.com/office/spreadsheetml/2009/9/main" objectType="Radio" lockText="1" noThreeD="1"/>
</file>

<file path=xl/ctrlProps/ctrlProp317.xml><?xml version="1.0" encoding="utf-8"?>
<formControlPr xmlns="http://schemas.microsoft.com/office/spreadsheetml/2009/9/main" objectType="Radio"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firstButton="1" fmlaLink="$S$10"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Radio" lockText="1" noThreeD="1"/>
</file>

<file path=xl/ctrlProps/ctrlProp323.xml><?xml version="1.0" encoding="utf-8"?>
<formControlPr xmlns="http://schemas.microsoft.com/office/spreadsheetml/2009/9/main" objectType="Radio" lockText="1" noThreeD="1"/>
</file>

<file path=xl/ctrlProps/ctrlProp324.xml><?xml version="1.0" encoding="utf-8"?>
<formControlPr xmlns="http://schemas.microsoft.com/office/spreadsheetml/2009/9/main" objectType="Radio" checked="Checked" lockText="1" noThreeD="1"/>
</file>

<file path=xl/ctrlProps/ctrlProp325.xml><?xml version="1.0" encoding="utf-8"?>
<formControlPr xmlns="http://schemas.microsoft.com/office/spreadsheetml/2009/9/main" objectType="GBox" noThreeD="1"/>
</file>

<file path=xl/ctrlProps/ctrlProp326.xml><?xml version="1.0" encoding="utf-8"?>
<formControlPr xmlns="http://schemas.microsoft.com/office/spreadsheetml/2009/9/main" objectType="Radio" firstButton="1" fmlaLink="$S$11" lockText="1" noThreeD="1"/>
</file>

<file path=xl/ctrlProps/ctrlProp327.xml><?xml version="1.0" encoding="utf-8"?>
<formControlPr xmlns="http://schemas.microsoft.com/office/spreadsheetml/2009/9/main" objectType="Radio" lockText="1" noThreeD="1"/>
</file>

<file path=xl/ctrlProps/ctrlProp328.xml><?xml version="1.0" encoding="utf-8"?>
<formControlPr xmlns="http://schemas.microsoft.com/office/spreadsheetml/2009/9/main" objectType="Radio"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Radio" lockText="1"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Radio" firstButton="1" fmlaLink="$S$12" lockText="1" noThreeD="1"/>
</file>

<file path=xl/ctrlProps/ctrlProp333.xml><?xml version="1.0" encoding="utf-8"?>
<formControlPr xmlns="http://schemas.microsoft.com/office/spreadsheetml/2009/9/main" objectType="Radio" lockText="1" noThreeD="1"/>
</file>

<file path=xl/ctrlProps/ctrlProp334.xml><?xml version="1.0" encoding="utf-8"?>
<formControlPr xmlns="http://schemas.microsoft.com/office/spreadsheetml/2009/9/main" objectType="Radio" lockText="1" noThreeD="1"/>
</file>

<file path=xl/ctrlProps/ctrlProp335.xml><?xml version="1.0" encoding="utf-8"?>
<formControlPr xmlns="http://schemas.microsoft.com/office/spreadsheetml/2009/9/main" objectType="Radio" lockText="1" noThreeD="1"/>
</file>

<file path=xl/ctrlProps/ctrlProp336.xml><?xml version="1.0" encoding="utf-8"?>
<formControlPr xmlns="http://schemas.microsoft.com/office/spreadsheetml/2009/9/main" objectType="Radio" checked="Checked"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Radio" firstButton="1" fmlaLink="$S$13" lockText="1" noThreeD="1"/>
</file>

<file path=xl/ctrlProps/ctrlProp339.xml><?xml version="1.0" encoding="utf-8"?>
<formControlPr xmlns="http://schemas.microsoft.com/office/spreadsheetml/2009/9/main" objectType="Radio" lockText="1" noThreeD="1"/>
</file>

<file path=xl/ctrlProps/ctrlProp340.xml><?xml version="1.0" encoding="utf-8"?>
<formControlPr xmlns="http://schemas.microsoft.com/office/spreadsheetml/2009/9/main" objectType="Radio" lockText="1" noThreeD="1"/>
</file>

<file path=xl/ctrlProps/ctrlProp341.xml><?xml version="1.0" encoding="utf-8"?>
<formControlPr xmlns="http://schemas.microsoft.com/office/spreadsheetml/2009/9/main" objectType="Radio" lockText="1" noThreeD="1"/>
</file>

<file path=xl/ctrlProps/ctrlProp342.xml><?xml version="1.0" encoding="utf-8"?>
<formControlPr xmlns="http://schemas.microsoft.com/office/spreadsheetml/2009/9/main" objectType="Radio" checked="Checked"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S$23" lockText="1" noThreeD="1"/>
</file>

<file path=xl/ctrlProps/ctrlProp345.xml><?xml version="1.0" encoding="utf-8"?>
<formControlPr xmlns="http://schemas.microsoft.com/office/spreadsheetml/2009/9/main" objectType="Radio" lockText="1" noThreeD="1"/>
</file>

<file path=xl/ctrlProps/ctrlProp346.xml><?xml version="1.0" encoding="utf-8"?>
<formControlPr xmlns="http://schemas.microsoft.com/office/spreadsheetml/2009/9/main" objectType="Radio" lockText="1" noThreeD="1"/>
</file>

<file path=xl/ctrlProps/ctrlProp347.xml><?xml version="1.0" encoding="utf-8"?>
<formControlPr xmlns="http://schemas.microsoft.com/office/spreadsheetml/2009/9/main" objectType="Radio"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firstButton="1" fmlaLink="$S$24"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Radio" lockText="1" noThreeD="1"/>
</file>

<file path=xl/ctrlProps/ctrlProp353.xml><?xml version="1.0" encoding="utf-8"?>
<formControlPr xmlns="http://schemas.microsoft.com/office/spreadsheetml/2009/9/main" objectType="Radio"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S$25" lockText="1" noThreeD="1"/>
</file>

<file path=xl/ctrlProps/ctrlProp357.xml><?xml version="1.0" encoding="utf-8"?>
<formControlPr xmlns="http://schemas.microsoft.com/office/spreadsheetml/2009/9/main" objectType="Radio" lockText="1" noThreeD="1"/>
</file>

<file path=xl/ctrlProps/ctrlProp358.xml><?xml version="1.0" encoding="utf-8"?>
<formControlPr xmlns="http://schemas.microsoft.com/office/spreadsheetml/2009/9/main" objectType="Radio" lockText="1" noThreeD="1"/>
</file>

<file path=xl/ctrlProps/ctrlProp359.xml><?xml version="1.0" encoding="utf-8"?>
<formControlPr xmlns="http://schemas.microsoft.com/office/spreadsheetml/2009/9/main" objectType="Radio"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8" Type="http://schemas.openxmlformats.org/officeDocument/2006/relationships/hyperlink" Target="#'Penilaian Ortu'!A1"/><Relationship Id="rId13" Type="http://schemas.openxmlformats.org/officeDocument/2006/relationships/hyperlink" Target="#'Kuesioner Ortu'!A1"/><Relationship Id="rId18" Type="http://schemas.openxmlformats.org/officeDocument/2006/relationships/hyperlink" Target="#'Angka Kredit'!A1"/><Relationship Id="rId3" Type="http://schemas.openxmlformats.org/officeDocument/2006/relationships/hyperlink" Target="#'Kompetensi 2'!A1"/><Relationship Id="rId21" Type="http://schemas.microsoft.com/office/2007/relationships/hdphoto" Target="../media/hdphoto1.wdp"/><Relationship Id="rId7" Type="http://schemas.openxmlformats.org/officeDocument/2006/relationships/hyperlink" Target="#'Penilaian Siswa'!A1"/><Relationship Id="rId12" Type="http://schemas.openxmlformats.org/officeDocument/2006/relationships/hyperlink" Target="#'Kuesioner Siswa'!A1"/><Relationship Id="rId17" Type="http://schemas.openxmlformats.org/officeDocument/2006/relationships/hyperlink" Target="#Evaluasi!A1"/><Relationship Id="rId2" Type="http://schemas.openxmlformats.org/officeDocument/2006/relationships/hyperlink" Target="#'Kompetensi 1'!A1"/><Relationship Id="rId16" Type="http://schemas.openxmlformats.org/officeDocument/2006/relationships/hyperlink" Target="#'Rekap 360'!A1"/><Relationship Id="rId20" Type="http://schemas.openxmlformats.org/officeDocument/2006/relationships/image" Target="../media/image1.png"/><Relationship Id="rId1" Type="http://schemas.openxmlformats.org/officeDocument/2006/relationships/hyperlink" Target="#Identitas!A1"/><Relationship Id="rId6" Type="http://schemas.openxmlformats.org/officeDocument/2006/relationships/hyperlink" Target="#'Penilaian Guru'!A1"/><Relationship Id="rId11" Type="http://schemas.openxmlformats.org/officeDocument/2006/relationships/hyperlink" Target="#'Kuesioner Guru'!A1"/><Relationship Id="rId5" Type="http://schemas.openxmlformats.org/officeDocument/2006/relationships/hyperlink" Target="#'Kompetensi 4'!A1"/><Relationship Id="rId15" Type="http://schemas.openxmlformats.org/officeDocument/2006/relationships/hyperlink" Target="#Rekapitulasi!A1"/><Relationship Id="rId10" Type="http://schemas.openxmlformats.org/officeDocument/2006/relationships/hyperlink" Target="#Instrumen!A1"/><Relationship Id="rId19" Type="http://schemas.openxmlformats.org/officeDocument/2006/relationships/hyperlink" Target="#Cover!A1"/><Relationship Id="rId4" Type="http://schemas.openxmlformats.org/officeDocument/2006/relationships/hyperlink" Target="#'Kompetensi 3'!A1"/><Relationship Id="rId9" Type="http://schemas.openxmlformats.org/officeDocument/2006/relationships/hyperlink" Target="#'Penilaian Dudi'!A1"/><Relationship Id="rId14" Type="http://schemas.openxmlformats.org/officeDocument/2006/relationships/hyperlink" Target="#'Kuesioner Dudi'!A1"/><Relationship Id="rId22" Type="http://schemas.openxmlformats.org/officeDocument/2006/relationships/hyperlink" Target="#'Cetak Identitas'!A1"/></Relationships>
</file>

<file path=xl/drawings/_rels/drawing2.xml.rels><?xml version="1.0" encoding="UTF-8" standalone="yes"?>
<Relationships xmlns="http://schemas.openxmlformats.org/package/2006/relationships"><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hyperlink" Target="#'Kompetensi 2'!A1"/><Relationship Id="rId2" Type="http://schemas.openxmlformats.org/officeDocument/2006/relationships/hyperlink" Target="#'Kompetensi 1'!A1"/><Relationship Id="rId1" Type="http://schemas.openxmlformats.org/officeDocument/2006/relationships/hyperlink" Target="#Menu!A1"/><Relationship Id="rId5" Type="http://schemas.openxmlformats.org/officeDocument/2006/relationships/hyperlink" Target="#'Kompetensi 4'!A1"/><Relationship Id="rId4" Type="http://schemas.openxmlformats.org/officeDocument/2006/relationships/hyperlink" Target="#'Kompetensi 3'!A1"/></Relationships>
</file>

<file path=xl/drawings/_rels/drawing4.xml.rels><?xml version="1.0" encoding="UTF-8" standalone="yes"?>
<Relationships xmlns="http://schemas.openxmlformats.org/package/2006/relationships"><Relationship Id="rId3" Type="http://schemas.openxmlformats.org/officeDocument/2006/relationships/hyperlink" Target="#'Kompetensi 2'!A1"/><Relationship Id="rId2" Type="http://schemas.openxmlformats.org/officeDocument/2006/relationships/hyperlink" Target="#'Kompetensi 1'!A1"/><Relationship Id="rId1" Type="http://schemas.openxmlformats.org/officeDocument/2006/relationships/hyperlink" Target="#Menu!A1"/><Relationship Id="rId5" Type="http://schemas.openxmlformats.org/officeDocument/2006/relationships/hyperlink" Target="#'Kompetensi 4'!A1"/><Relationship Id="rId4" Type="http://schemas.openxmlformats.org/officeDocument/2006/relationships/hyperlink" Target="#'Kompetensi 3'!A1"/></Relationships>
</file>

<file path=xl/drawings/_rels/drawing5.xml.rels><?xml version="1.0" encoding="UTF-8" standalone="yes"?>
<Relationships xmlns="http://schemas.openxmlformats.org/package/2006/relationships"><Relationship Id="rId3" Type="http://schemas.openxmlformats.org/officeDocument/2006/relationships/hyperlink" Target="#'Kompetensi 2'!A1"/><Relationship Id="rId2" Type="http://schemas.openxmlformats.org/officeDocument/2006/relationships/hyperlink" Target="#'Kompetensi 1'!A1"/><Relationship Id="rId1" Type="http://schemas.openxmlformats.org/officeDocument/2006/relationships/hyperlink" Target="#Menu!A1"/><Relationship Id="rId5" Type="http://schemas.openxmlformats.org/officeDocument/2006/relationships/hyperlink" Target="#'Kompetensi 4'!A1"/><Relationship Id="rId4" Type="http://schemas.openxmlformats.org/officeDocument/2006/relationships/hyperlink" Target="#'Kompetensi 3'!A1"/></Relationships>
</file>

<file path=xl/drawings/_rels/drawing6.xml.rels><?xml version="1.0" encoding="UTF-8" standalone="yes"?>
<Relationships xmlns="http://schemas.openxmlformats.org/package/2006/relationships"><Relationship Id="rId3" Type="http://schemas.openxmlformats.org/officeDocument/2006/relationships/hyperlink" Target="#'Kompetensi 2'!A1"/><Relationship Id="rId2" Type="http://schemas.openxmlformats.org/officeDocument/2006/relationships/hyperlink" Target="#'Kompetensi 1'!A1"/><Relationship Id="rId1" Type="http://schemas.openxmlformats.org/officeDocument/2006/relationships/hyperlink" Target="#Menu!A1"/><Relationship Id="rId5" Type="http://schemas.openxmlformats.org/officeDocument/2006/relationships/hyperlink" Target="#'Kompetensi 4'!A1"/><Relationship Id="rId4" Type="http://schemas.openxmlformats.org/officeDocument/2006/relationships/hyperlink" Target="#'Kompetensi 3'!A1"/></Relationships>
</file>

<file path=xl/drawings/_rels/drawing7.xml.rels><?xml version="1.0" encoding="UTF-8" standalone="yes"?>
<Relationships xmlns="http://schemas.openxmlformats.org/package/2006/relationships"><Relationship Id="rId3" Type="http://schemas.openxmlformats.org/officeDocument/2006/relationships/hyperlink" Target="#'Rekap 360'!A1"/><Relationship Id="rId2" Type="http://schemas.openxmlformats.org/officeDocument/2006/relationships/hyperlink" Target="#Rekapitulasi!A1"/><Relationship Id="rId1" Type="http://schemas.openxmlformats.org/officeDocument/2006/relationships/hyperlink" Target="#Menu!A1"/><Relationship Id="rId5" Type="http://schemas.openxmlformats.org/officeDocument/2006/relationships/hyperlink" Target="#'Angka Kredit'!A1"/><Relationship Id="rId4" Type="http://schemas.openxmlformats.org/officeDocument/2006/relationships/hyperlink" Target="#Evaluasi!A1"/></Relationships>
</file>

<file path=xl/drawings/_rels/drawing8.xml.rels><?xml version="1.0" encoding="UTF-8" standalone="yes"?>
<Relationships xmlns="http://schemas.openxmlformats.org/package/2006/relationships"><Relationship Id="rId3" Type="http://schemas.openxmlformats.org/officeDocument/2006/relationships/hyperlink" Target="#'Penilaian Siswa'!A1"/><Relationship Id="rId2" Type="http://schemas.openxmlformats.org/officeDocument/2006/relationships/hyperlink" Target="#'Penilaian Guru'!A1"/><Relationship Id="rId1" Type="http://schemas.openxmlformats.org/officeDocument/2006/relationships/hyperlink" Target="#Menu!A1"/><Relationship Id="rId5" Type="http://schemas.openxmlformats.org/officeDocument/2006/relationships/hyperlink" Target="#'Penilaian Dudi'!A1"/><Relationship Id="rId4" Type="http://schemas.openxmlformats.org/officeDocument/2006/relationships/hyperlink" Target="#'Penilaian Ortu'!A1"/></Relationships>
</file>

<file path=xl/drawings/_rels/drawing9.xml.rels><?xml version="1.0" encoding="UTF-8" standalone="yes"?>
<Relationships xmlns="http://schemas.openxmlformats.org/package/2006/relationships"><Relationship Id="rId3" Type="http://schemas.openxmlformats.org/officeDocument/2006/relationships/hyperlink" Target="#'Penilaian Siswa'!A1"/><Relationship Id="rId2" Type="http://schemas.openxmlformats.org/officeDocument/2006/relationships/hyperlink" Target="#'Penilaian Guru'!A1"/><Relationship Id="rId1" Type="http://schemas.openxmlformats.org/officeDocument/2006/relationships/hyperlink" Target="#Menu!A1"/><Relationship Id="rId5" Type="http://schemas.openxmlformats.org/officeDocument/2006/relationships/hyperlink" Target="#'Penilaian Dudi'!A1"/><Relationship Id="rId4" Type="http://schemas.openxmlformats.org/officeDocument/2006/relationships/hyperlink" Target="#'Penilaian Ortu'!A1"/></Relationships>
</file>

<file path=xl/drawings/_rels/drawing10.xml.rels><?xml version="1.0" encoding="UTF-8" standalone="yes"?>
<Relationships xmlns="http://schemas.openxmlformats.org/package/2006/relationships"><Relationship Id="rId3" Type="http://schemas.openxmlformats.org/officeDocument/2006/relationships/hyperlink" Target="#'Penilaian Siswa'!A1"/><Relationship Id="rId2" Type="http://schemas.openxmlformats.org/officeDocument/2006/relationships/hyperlink" Target="#'Penilaian Guru'!A1"/><Relationship Id="rId1" Type="http://schemas.openxmlformats.org/officeDocument/2006/relationships/hyperlink" Target="#Menu!A1"/><Relationship Id="rId5" Type="http://schemas.openxmlformats.org/officeDocument/2006/relationships/hyperlink" Target="#'Penilaian Dudi'!A1"/><Relationship Id="rId4" Type="http://schemas.openxmlformats.org/officeDocument/2006/relationships/hyperlink" Target="#'Penilaian Ortu'!A1"/></Relationships>
</file>

<file path=xl/drawings/_rels/drawing11.xml.rels><?xml version="1.0" encoding="UTF-8" standalone="yes"?>
<Relationships xmlns="http://schemas.openxmlformats.org/package/2006/relationships"><Relationship Id="rId3" Type="http://schemas.openxmlformats.org/officeDocument/2006/relationships/hyperlink" Target="#'Penilaian Siswa'!A1"/><Relationship Id="rId2" Type="http://schemas.openxmlformats.org/officeDocument/2006/relationships/hyperlink" Target="#'Penilaian Guru'!A1"/><Relationship Id="rId1" Type="http://schemas.openxmlformats.org/officeDocument/2006/relationships/hyperlink" Target="#Menu!A1"/><Relationship Id="rId5" Type="http://schemas.openxmlformats.org/officeDocument/2006/relationships/hyperlink" Target="#'Penilaian Dudi'!A1"/><Relationship Id="rId4" Type="http://schemas.openxmlformats.org/officeDocument/2006/relationships/hyperlink" Target="#'Penilaian Ort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3" Type="http://schemas.openxmlformats.org/officeDocument/2006/relationships/hyperlink" Target="#Rekapitulasi!A1"/><Relationship Id="rId2" Type="http://schemas.openxmlformats.org/officeDocument/2006/relationships/hyperlink" Target="#Menu!A1"/><Relationship Id="rId1" Type="http://schemas.openxmlformats.org/officeDocument/2006/relationships/image" Target="../media/image3.png"/><Relationship Id="rId6" Type="http://schemas.openxmlformats.org/officeDocument/2006/relationships/hyperlink" Target="#'Angka Kredit'!A1"/><Relationship Id="rId5" Type="http://schemas.openxmlformats.org/officeDocument/2006/relationships/hyperlink" Target="#Evaluasi!A1"/><Relationship Id="rId4" Type="http://schemas.openxmlformats.org/officeDocument/2006/relationships/hyperlink" Target="#'Rekap 360'!A1"/></Relationships>
</file>

<file path=xl/drawings/_rels/drawing15.xml.rels><?xml version="1.0" encoding="UTF-8" standalone="yes"?>
<Relationships xmlns="http://schemas.openxmlformats.org/package/2006/relationships"><Relationship Id="rId3" Type="http://schemas.openxmlformats.org/officeDocument/2006/relationships/hyperlink" Target="#'Rekap 360'!A1"/><Relationship Id="rId2" Type="http://schemas.openxmlformats.org/officeDocument/2006/relationships/hyperlink" Target="#Rekapitulasi!A1"/><Relationship Id="rId1" Type="http://schemas.openxmlformats.org/officeDocument/2006/relationships/hyperlink" Target="#Menu!A1"/><Relationship Id="rId5" Type="http://schemas.openxmlformats.org/officeDocument/2006/relationships/hyperlink" Target="#'Angka Kredit'!A1"/><Relationship Id="rId4" Type="http://schemas.openxmlformats.org/officeDocument/2006/relationships/hyperlink" Target="#Evaluasi!A1"/></Relationships>
</file>

<file path=xl/drawings/_rels/drawing16.xml.rels><?xml version="1.0" encoding="UTF-8" standalone="yes"?>
<Relationships xmlns="http://schemas.openxmlformats.org/package/2006/relationships"><Relationship Id="rId3" Type="http://schemas.openxmlformats.org/officeDocument/2006/relationships/hyperlink" Target="#Rekapitulasi!A1"/><Relationship Id="rId2" Type="http://schemas.openxmlformats.org/officeDocument/2006/relationships/hyperlink" Target="#Menu!A1"/><Relationship Id="rId1" Type="http://schemas.openxmlformats.org/officeDocument/2006/relationships/image" Target="../media/image3.png"/><Relationship Id="rId6" Type="http://schemas.openxmlformats.org/officeDocument/2006/relationships/hyperlink" Target="#'Angka Kredit'!A1"/><Relationship Id="rId5" Type="http://schemas.openxmlformats.org/officeDocument/2006/relationships/hyperlink" Target="#Evaluasi!A1"/><Relationship Id="rId4" Type="http://schemas.openxmlformats.org/officeDocument/2006/relationships/hyperlink" Target="#'Rekap 360'!A1"/></Relationships>
</file>

<file path=xl/drawings/_rels/drawing17.xml.rels><?xml version="1.0" encoding="UTF-8" standalone="yes"?>
<Relationships xmlns="http://schemas.openxmlformats.org/package/2006/relationships"><Relationship Id="rId3" Type="http://schemas.openxmlformats.org/officeDocument/2006/relationships/hyperlink" Target="#'Kuesioner 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 Dudi'!A1"/><Relationship Id="rId5" Type="http://schemas.openxmlformats.org/officeDocument/2006/relationships/hyperlink" Target="#'Kuesioner Ortu'!A1"/><Relationship Id="rId4" Type="http://schemas.openxmlformats.org/officeDocument/2006/relationships/hyperlink" Target="#'Kuesioner Guru'!A1"/></Relationships>
</file>

<file path=xl/drawings/_rels/drawing18.xml.rels><?xml version="1.0" encoding="UTF-8" standalone="yes"?>
<Relationships xmlns="http://schemas.openxmlformats.org/package/2006/relationships"><Relationship Id="rId3" Type="http://schemas.openxmlformats.org/officeDocument/2006/relationships/hyperlink" Target="#'Kuesioner 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 Dudi'!A1"/><Relationship Id="rId5" Type="http://schemas.openxmlformats.org/officeDocument/2006/relationships/hyperlink" Target="#'Kuesioner Ortu'!A1"/><Relationship Id="rId4" Type="http://schemas.openxmlformats.org/officeDocument/2006/relationships/hyperlink" Target="#'Kuesioner Guru'!A1"/></Relationships>
</file>

<file path=xl/drawings/_rels/drawing19.xml.rels><?xml version="1.0" encoding="UTF-8" standalone="yes"?>
<Relationships xmlns="http://schemas.openxmlformats.org/package/2006/relationships"><Relationship Id="rId3" Type="http://schemas.openxmlformats.org/officeDocument/2006/relationships/hyperlink" Target="#'Kuesioner 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 Dudi'!A1"/><Relationship Id="rId5" Type="http://schemas.openxmlformats.org/officeDocument/2006/relationships/hyperlink" Target="#'Kuesioner Ortu'!A1"/><Relationship Id="rId4" Type="http://schemas.openxmlformats.org/officeDocument/2006/relationships/hyperlink" Target="#'Kuesioner Guru'!A1"/></Relationships>
</file>

<file path=xl/drawings/_rels/drawing20.xml.rels><?xml version="1.0" encoding="UTF-8" standalone="yes"?>
<Relationships xmlns="http://schemas.openxmlformats.org/package/2006/relationships"><Relationship Id="rId3" Type="http://schemas.openxmlformats.org/officeDocument/2006/relationships/hyperlink" Target="#'Kuesioner 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 Dudi'!A1"/><Relationship Id="rId5" Type="http://schemas.openxmlformats.org/officeDocument/2006/relationships/hyperlink" Target="#'Kuesioner Ortu'!A1"/><Relationship Id="rId4" Type="http://schemas.openxmlformats.org/officeDocument/2006/relationships/hyperlink" Target="#'Kuesioner Guru'!A1"/></Relationships>
</file>

<file path=xl/drawings/_rels/drawing21.xml.rels><?xml version="1.0" encoding="UTF-8" standalone="yes"?>
<Relationships xmlns="http://schemas.openxmlformats.org/package/2006/relationships"><Relationship Id="rId3" Type="http://schemas.openxmlformats.org/officeDocument/2006/relationships/hyperlink" Target="#'Kuesioner 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 Dudi'!A1"/><Relationship Id="rId5" Type="http://schemas.openxmlformats.org/officeDocument/2006/relationships/hyperlink" Target="#'Kuesioner Ortu'!A1"/><Relationship Id="rId4" Type="http://schemas.openxmlformats.org/officeDocument/2006/relationships/hyperlink" Target="#'Kuesioner Guru'!A1"/></Relationships>
</file>

<file path=xl/drawings/_rels/drawing22.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editAs="absolute">
    <xdr:from>
      <xdr:col>2</xdr:col>
      <xdr:colOff>57150</xdr:colOff>
      <xdr:row>9</xdr:row>
      <xdr:rowOff>38100</xdr:rowOff>
    </xdr:from>
    <xdr:to>
      <xdr:col>2</xdr:col>
      <xdr:colOff>590550</xdr:colOff>
      <xdr:row>9</xdr:row>
      <xdr:rowOff>352425</xdr:rowOff>
    </xdr:to>
    <xdr:sp macro="" textlink="">
      <xdr:nvSpPr>
        <xdr:cNvPr id="48" name="Rounded Rectangle 47">
          <a:hlinkClick xmlns:r="http://schemas.openxmlformats.org/officeDocument/2006/relationships" r:id="rId1"/>
        </xdr:cNvPr>
        <xdr:cNvSpPr/>
      </xdr:nvSpPr>
      <xdr:spPr>
        <a:xfrm>
          <a:off x="542925" y="176212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2</xdr:col>
      <xdr:colOff>57150</xdr:colOff>
      <xdr:row>11</xdr:row>
      <xdr:rowOff>38100</xdr:rowOff>
    </xdr:from>
    <xdr:to>
      <xdr:col>2</xdr:col>
      <xdr:colOff>590550</xdr:colOff>
      <xdr:row>11</xdr:row>
      <xdr:rowOff>352425</xdr:rowOff>
    </xdr:to>
    <xdr:sp macro="" textlink="">
      <xdr:nvSpPr>
        <xdr:cNvPr id="49" name="Rounded Rectangle 48">
          <a:hlinkClick xmlns:r="http://schemas.openxmlformats.org/officeDocument/2006/relationships" r:id="rId2"/>
        </xdr:cNvPr>
        <xdr:cNvSpPr/>
      </xdr:nvSpPr>
      <xdr:spPr>
        <a:xfrm>
          <a:off x="542925" y="223837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2</xdr:col>
      <xdr:colOff>57150</xdr:colOff>
      <xdr:row>13</xdr:row>
      <xdr:rowOff>38100</xdr:rowOff>
    </xdr:from>
    <xdr:to>
      <xdr:col>2</xdr:col>
      <xdr:colOff>590550</xdr:colOff>
      <xdr:row>13</xdr:row>
      <xdr:rowOff>352425</xdr:rowOff>
    </xdr:to>
    <xdr:sp macro="" textlink="">
      <xdr:nvSpPr>
        <xdr:cNvPr id="50" name="Rounded Rectangle 49">
          <a:hlinkClick xmlns:r="http://schemas.openxmlformats.org/officeDocument/2006/relationships" r:id="rId3"/>
        </xdr:cNvPr>
        <xdr:cNvSpPr/>
      </xdr:nvSpPr>
      <xdr:spPr>
        <a:xfrm>
          <a:off x="542925" y="271462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2</xdr:col>
      <xdr:colOff>57150</xdr:colOff>
      <xdr:row>15</xdr:row>
      <xdr:rowOff>38100</xdr:rowOff>
    </xdr:from>
    <xdr:to>
      <xdr:col>2</xdr:col>
      <xdr:colOff>590550</xdr:colOff>
      <xdr:row>15</xdr:row>
      <xdr:rowOff>352425</xdr:rowOff>
    </xdr:to>
    <xdr:sp macro="" textlink="">
      <xdr:nvSpPr>
        <xdr:cNvPr id="51" name="Rounded Rectangle 50">
          <a:hlinkClick xmlns:r="http://schemas.openxmlformats.org/officeDocument/2006/relationships" r:id="rId4"/>
        </xdr:cNvPr>
        <xdr:cNvSpPr/>
      </xdr:nvSpPr>
      <xdr:spPr>
        <a:xfrm>
          <a:off x="542925" y="319087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2</xdr:col>
      <xdr:colOff>57150</xdr:colOff>
      <xdr:row>17</xdr:row>
      <xdr:rowOff>38100</xdr:rowOff>
    </xdr:from>
    <xdr:to>
      <xdr:col>2</xdr:col>
      <xdr:colOff>590550</xdr:colOff>
      <xdr:row>17</xdr:row>
      <xdr:rowOff>352425</xdr:rowOff>
    </xdr:to>
    <xdr:sp macro="" textlink="">
      <xdr:nvSpPr>
        <xdr:cNvPr id="52" name="Rounded Rectangle 51">
          <a:hlinkClick xmlns:r="http://schemas.openxmlformats.org/officeDocument/2006/relationships" r:id="rId5"/>
        </xdr:cNvPr>
        <xdr:cNvSpPr/>
      </xdr:nvSpPr>
      <xdr:spPr>
        <a:xfrm>
          <a:off x="542925" y="366712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2</xdr:col>
      <xdr:colOff>57150</xdr:colOff>
      <xdr:row>19</xdr:row>
      <xdr:rowOff>38100</xdr:rowOff>
    </xdr:from>
    <xdr:to>
      <xdr:col>2</xdr:col>
      <xdr:colOff>590550</xdr:colOff>
      <xdr:row>19</xdr:row>
      <xdr:rowOff>352425</xdr:rowOff>
    </xdr:to>
    <xdr:sp macro="" textlink="">
      <xdr:nvSpPr>
        <xdr:cNvPr id="53" name="Rounded Rectangle 52">
          <a:hlinkClick xmlns:r="http://schemas.openxmlformats.org/officeDocument/2006/relationships" r:id="rId6"/>
        </xdr:cNvPr>
        <xdr:cNvSpPr/>
      </xdr:nvSpPr>
      <xdr:spPr>
        <a:xfrm>
          <a:off x="542925" y="414337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2</xdr:col>
      <xdr:colOff>57150</xdr:colOff>
      <xdr:row>21</xdr:row>
      <xdr:rowOff>38100</xdr:rowOff>
    </xdr:from>
    <xdr:to>
      <xdr:col>2</xdr:col>
      <xdr:colOff>590550</xdr:colOff>
      <xdr:row>21</xdr:row>
      <xdr:rowOff>352425</xdr:rowOff>
    </xdr:to>
    <xdr:sp macro="" textlink="">
      <xdr:nvSpPr>
        <xdr:cNvPr id="54" name="Rounded Rectangle 53">
          <a:hlinkClick xmlns:r="http://schemas.openxmlformats.org/officeDocument/2006/relationships" r:id="rId7"/>
        </xdr:cNvPr>
        <xdr:cNvSpPr/>
      </xdr:nvSpPr>
      <xdr:spPr>
        <a:xfrm>
          <a:off x="542925" y="461962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2</xdr:col>
      <xdr:colOff>66675</xdr:colOff>
      <xdr:row>23</xdr:row>
      <xdr:rowOff>38100</xdr:rowOff>
    </xdr:from>
    <xdr:to>
      <xdr:col>2</xdr:col>
      <xdr:colOff>600075</xdr:colOff>
      <xdr:row>23</xdr:row>
      <xdr:rowOff>352425</xdr:rowOff>
    </xdr:to>
    <xdr:sp macro="" textlink="">
      <xdr:nvSpPr>
        <xdr:cNvPr id="55" name="Rounded Rectangle 54">
          <a:hlinkClick xmlns:r="http://schemas.openxmlformats.org/officeDocument/2006/relationships" r:id="rId8"/>
        </xdr:cNvPr>
        <xdr:cNvSpPr/>
      </xdr:nvSpPr>
      <xdr:spPr>
        <a:xfrm>
          <a:off x="552450" y="509587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2</xdr:col>
      <xdr:colOff>66675</xdr:colOff>
      <xdr:row>25</xdr:row>
      <xdr:rowOff>38100</xdr:rowOff>
    </xdr:from>
    <xdr:to>
      <xdr:col>2</xdr:col>
      <xdr:colOff>600075</xdr:colOff>
      <xdr:row>25</xdr:row>
      <xdr:rowOff>352425</xdr:rowOff>
    </xdr:to>
    <xdr:sp macro="" textlink="">
      <xdr:nvSpPr>
        <xdr:cNvPr id="56" name="Rounded Rectangle 55">
          <a:hlinkClick xmlns:r="http://schemas.openxmlformats.org/officeDocument/2006/relationships" r:id="rId9"/>
        </xdr:cNvPr>
        <xdr:cNvSpPr/>
      </xdr:nvSpPr>
      <xdr:spPr>
        <a:xfrm>
          <a:off x="552450" y="557212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57150</xdr:colOff>
      <xdr:row>9</xdr:row>
      <xdr:rowOff>38100</xdr:rowOff>
    </xdr:from>
    <xdr:to>
      <xdr:col>8</xdr:col>
      <xdr:colOff>590550</xdr:colOff>
      <xdr:row>9</xdr:row>
      <xdr:rowOff>352425</xdr:rowOff>
    </xdr:to>
    <xdr:sp macro="" textlink="">
      <xdr:nvSpPr>
        <xdr:cNvPr id="57" name="Rounded Rectangle 56">
          <a:hlinkClick xmlns:r="http://schemas.openxmlformats.org/officeDocument/2006/relationships" r:id="rId10"/>
        </xdr:cNvPr>
        <xdr:cNvSpPr/>
      </xdr:nvSpPr>
      <xdr:spPr>
        <a:xfrm>
          <a:off x="5467350" y="176212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57150</xdr:colOff>
      <xdr:row>11</xdr:row>
      <xdr:rowOff>38100</xdr:rowOff>
    </xdr:from>
    <xdr:to>
      <xdr:col>8</xdr:col>
      <xdr:colOff>590550</xdr:colOff>
      <xdr:row>11</xdr:row>
      <xdr:rowOff>352425</xdr:rowOff>
    </xdr:to>
    <xdr:sp macro="" textlink="">
      <xdr:nvSpPr>
        <xdr:cNvPr id="58" name="Rounded Rectangle 57">
          <a:hlinkClick xmlns:r="http://schemas.openxmlformats.org/officeDocument/2006/relationships" r:id="rId11"/>
        </xdr:cNvPr>
        <xdr:cNvSpPr/>
      </xdr:nvSpPr>
      <xdr:spPr>
        <a:xfrm>
          <a:off x="5467350" y="223837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57150</xdr:colOff>
      <xdr:row>13</xdr:row>
      <xdr:rowOff>47625</xdr:rowOff>
    </xdr:from>
    <xdr:to>
      <xdr:col>8</xdr:col>
      <xdr:colOff>590550</xdr:colOff>
      <xdr:row>13</xdr:row>
      <xdr:rowOff>361950</xdr:rowOff>
    </xdr:to>
    <xdr:sp macro="" textlink="">
      <xdr:nvSpPr>
        <xdr:cNvPr id="59" name="Rounded Rectangle 58">
          <a:hlinkClick xmlns:r="http://schemas.openxmlformats.org/officeDocument/2006/relationships" r:id="rId12"/>
        </xdr:cNvPr>
        <xdr:cNvSpPr/>
      </xdr:nvSpPr>
      <xdr:spPr>
        <a:xfrm>
          <a:off x="5467350" y="2724150"/>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57150</xdr:colOff>
      <xdr:row>15</xdr:row>
      <xdr:rowOff>47625</xdr:rowOff>
    </xdr:from>
    <xdr:to>
      <xdr:col>8</xdr:col>
      <xdr:colOff>590550</xdr:colOff>
      <xdr:row>15</xdr:row>
      <xdr:rowOff>361950</xdr:rowOff>
    </xdr:to>
    <xdr:sp macro="" textlink="">
      <xdr:nvSpPr>
        <xdr:cNvPr id="60" name="Rounded Rectangle 59">
          <a:hlinkClick xmlns:r="http://schemas.openxmlformats.org/officeDocument/2006/relationships" r:id="rId13"/>
        </xdr:cNvPr>
        <xdr:cNvSpPr/>
      </xdr:nvSpPr>
      <xdr:spPr>
        <a:xfrm>
          <a:off x="5467350" y="3200400"/>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57150</xdr:colOff>
      <xdr:row>17</xdr:row>
      <xdr:rowOff>38100</xdr:rowOff>
    </xdr:from>
    <xdr:to>
      <xdr:col>8</xdr:col>
      <xdr:colOff>590550</xdr:colOff>
      <xdr:row>17</xdr:row>
      <xdr:rowOff>352425</xdr:rowOff>
    </xdr:to>
    <xdr:sp macro="" textlink="">
      <xdr:nvSpPr>
        <xdr:cNvPr id="61" name="Rounded Rectangle 60">
          <a:hlinkClick xmlns:r="http://schemas.openxmlformats.org/officeDocument/2006/relationships" r:id="rId14"/>
        </xdr:cNvPr>
        <xdr:cNvSpPr/>
      </xdr:nvSpPr>
      <xdr:spPr>
        <a:xfrm>
          <a:off x="5467350" y="366712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47625</xdr:colOff>
      <xdr:row>19</xdr:row>
      <xdr:rowOff>38100</xdr:rowOff>
    </xdr:from>
    <xdr:to>
      <xdr:col>8</xdr:col>
      <xdr:colOff>581025</xdr:colOff>
      <xdr:row>19</xdr:row>
      <xdr:rowOff>352425</xdr:rowOff>
    </xdr:to>
    <xdr:sp macro="" textlink="">
      <xdr:nvSpPr>
        <xdr:cNvPr id="62" name="Rounded Rectangle 61">
          <a:hlinkClick xmlns:r="http://schemas.openxmlformats.org/officeDocument/2006/relationships" r:id="rId15"/>
        </xdr:cNvPr>
        <xdr:cNvSpPr/>
      </xdr:nvSpPr>
      <xdr:spPr>
        <a:xfrm>
          <a:off x="5457825" y="414337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57150</xdr:colOff>
      <xdr:row>21</xdr:row>
      <xdr:rowOff>47625</xdr:rowOff>
    </xdr:from>
    <xdr:to>
      <xdr:col>8</xdr:col>
      <xdr:colOff>590550</xdr:colOff>
      <xdr:row>21</xdr:row>
      <xdr:rowOff>361950</xdr:rowOff>
    </xdr:to>
    <xdr:sp macro="" textlink="">
      <xdr:nvSpPr>
        <xdr:cNvPr id="63" name="Rounded Rectangle 62">
          <a:hlinkClick xmlns:r="http://schemas.openxmlformats.org/officeDocument/2006/relationships" r:id="rId16"/>
        </xdr:cNvPr>
        <xdr:cNvSpPr/>
      </xdr:nvSpPr>
      <xdr:spPr>
        <a:xfrm>
          <a:off x="5467350" y="4629150"/>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57150</xdr:colOff>
      <xdr:row>23</xdr:row>
      <xdr:rowOff>38100</xdr:rowOff>
    </xdr:from>
    <xdr:to>
      <xdr:col>8</xdr:col>
      <xdr:colOff>590550</xdr:colOff>
      <xdr:row>23</xdr:row>
      <xdr:rowOff>352425</xdr:rowOff>
    </xdr:to>
    <xdr:sp macro="" textlink="">
      <xdr:nvSpPr>
        <xdr:cNvPr id="64" name="Rounded Rectangle 63">
          <a:hlinkClick xmlns:r="http://schemas.openxmlformats.org/officeDocument/2006/relationships" r:id="rId17"/>
        </xdr:cNvPr>
        <xdr:cNvSpPr/>
      </xdr:nvSpPr>
      <xdr:spPr>
        <a:xfrm>
          <a:off x="5467350" y="509587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editAs="absolute">
    <xdr:from>
      <xdr:col>8</xdr:col>
      <xdr:colOff>47625</xdr:colOff>
      <xdr:row>25</xdr:row>
      <xdr:rowOff>38100</xdr:rowOff>
    </xdr:from>
    <xdr:to>
      <xdr:col>8</xdr:col>
      <xdr:colOff>581025</xdr:colOff>
      <xdr:row>25</xdr:row>
      <xdr:rowOff>352425</xdr:rowOff>
    </xdr:to>
    <xdr:sp macro="" textlink="">
      <xdr:nvSpPr>
        <xdr:cNvPr id="65" name="Rounded Rectangle 64">
          <a:hlinkClick xmlns:r="http://schemas.openxmlformats.org/officeDocument/2006/relationships" r:id="rId18"/>
        </xdr:cNvPr>
        <xdr:cNvSpPr/>
      </xdr:nvSpPr>
      <xdr:spPr>
        <a:xfrm>
          <a:off x="5457825" y="5572125"/>
          <a:ext cx="53340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endParaRPr lang="en-US" sz="1400" b="1"/>
        </a:p>
      </xdr:txBody>
    </xdr:sp>
    <xdr:clientData/>
  </xdr:twoCellAnchor>
  <xdr:twoCellAnchor>
    <xdr:from>
      <xdr:col>4</xdr:col>
      <xdr:colOff>42862</xdr:colOff>
      <xdr:row>5</xdr:row>
      <xdr:rowOff>7149</xdr:rowOff>
    </xdr:from>
    <xdr:to>
      <xdr:col>7</xdr:col>
      <xdr:colOff>147637</xdr:colOff>
      <xdr:row>17</xdr:row>
      <xdr:rowOff>154785</xdr:rowOff>
    </xdr:to>
    <xdr:grpSp>
      <xdr:nvGrpSpPr>
        <xdr:cNvPr id="2" name="Group 1"/>
        <xdr:cNvGrpSpPr/>
      </xdr:nvGrpSpPr>
      <xdr:grpSpPr>
        <a:xfrm>
          <a:off x="4081462" y="1102524"/>
          <a:ext cx="1295400" cy="2681286"/>
          <a:chOff x="4079081" y="1102524"/>
          <a:chExt cx="1295400" cy="2683667"/>
        </a:xfrm>
      </xdr:grpSpPr>
      <xdr:pic>
        <xdr:nvPicPr>
          <xdr:cNvPr id="21" name="Picture 10" descr="tutwuri">
            <a:hlinkClick xmlns:r="http://schemas.openxmlformats.org/officeDocument/2006/relationships" r:id="rId19"/>
          </xdr:cNvPr>
          <xdr:cNvPicPr>
            <a:picLocks noChangeAspect="1" noChangeArrowheads="1"/>
          </xdr:cNvPicPr>
        </xdr:nvPicPr>
        <xdr:blipFill>
          <a:blip xmlns:r="http://schemas.openxmlformats.org/officeDocument/2006/relationships" r:embed="rId20">
            <a:clrChange>
              <a:clrFrom>
                <a:srgbClr val="FFFDE7"/>
              </a:clrFrom>
              <a:clrTo>
                <a:srgbClr val="FFFDE7">
                  <a:alpha val="0"/>
                </a:srgbClr>
              </a:clrTo>
            </a:clrChange>
            <a:extLst>
              <a:ext uri="{BEBA8EAE-BF5A-486C-A8C5-ECC9F3942E4B}">
                <a14:imgProps xmlns:a14="http://schemas.microsoft.com/office/drawing/2010/main">
                  <a14:imgLayer r:embed="rId21">
                    <a14:imgEffect>
                      <a14:colorTemperature colorTemp="11200"/>
                    </a14:imgEffect>
                    <a14:imgEffect>
                      <a14:saturation sat="400000"/>
                    </a14:imgEffect>
                  </a14:imgLayer>
                </a14:imgProps>
              </a:ext>
              <a:ext uri="{28A0092B-C50C-407E-A947-70E740481C1C}">
                <a14:useLocalDpi xmlns:a14="http://schemas.microsoft.com/office/drawing/2010/main" val="0"/>
              </a:ext>
            </a:extLst>
          </a:blip>
          <a:srcRect l="7692" t="4893" r="11313" b="39755"/>
          <a:stretch>
            <a:fillRect/>
          </a:stretch>
        </xdr:blipFill>
        <xdr:spPr bwMode="auto">
          <a:xfrm>
            <a:off x="4079081" y="1102524"/>
            <a:ext cx="1295400" cy="12287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Rounded Rectangle 21">
            <a:hlinkClick xmlns:r="http://schemas.openxmlformats.org/officeDocument/2006/relationships" r:id="rId19"/>
          </xdr:cNvPr>
          <xdr:cNvSpPr/>
        </xdr:nvSpPr>
        <xdr:spPr>
          <a:xfrm>
            <a:off x="4133850" y="2336012"/>
            <a:ext cx="1162049" cy="695325"/>
          </a:xfrm>
          <a:prstGeom prst="roundRect">
            <a:avLst/>
          </a:prstGeom>
          <a:solidFill>
            <a:srgbClr val="C0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klik</a:t>
            </a:r>
          </a:p>
          <a:p>
            <a:pPr algn="ctr"/>
            <a:r>
              <a:rPr lang="id-ID" sz="1400" b="1"/>
              <a:t>cover</a:t>
            </a:r>
            <a:endParaRPr lang="en-US" sz="1400" b="1"/>
          </a:p>
        </xdr:txBody>
      </xdr:sp>
      <xdr:sp macro="" textlink="">
        <xdr:nvSpPr>
          <xdr:cNvPr id="24" name="Rounded Rectangle 23">
            <a:hlinkClick xmlns:r="http://schemas.openxmlformats.org/officeDocument/2006/relationships" r:id="rId22"/>
          </xdr:cNvPr>
          <xdr:cNvSpPr/>
        </xdr:nvSpPr>
        <xdr:spPr>
          <a:xfrm>
            <a:off x="4143375" y="3052766"/>
            <a:ext cx="1162049" cy="7334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cetak</a:t>
            </a:r>
            <a:r>
              <a:rPr lang="id-ID" sz="1400" b="1" baseline="0"/>
              <a:t> identitas</a:t>
            </a:r>
            <a:endParaRPr lang="en-US" sz="1400" b="1"/>
          </a:p>
        </xdr:txBody>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628650</xdr:colOff>
          <xdr:row>36</xdr:row>
          <xdr:rowOff>66675</xdr:rowOff>
        </xdr:from>
        <xdr:to>
          <xdr:col>2</xdr:col>
          <xdr:colOff>942975</xdr:colOff>
          <xdr:row>36</xdr:row>
          <xdr:rowOff>266700</xdr:rowOff>
        </xdr:to>
        <xdr:sp macro="" textlink="">
          <xdr:nvSpPr>
            <xdr:cNvPr id="1027" name="Option Button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838200</xdr:colOff>
          <xdr:row>36</xdr:row>
          <xdr:rowOff>66675</xdr:rowOff>
        </xdr:from>
        <xdr:to>
          <xdr:col>5</xdr:col>
          <xdr:colOff>238125</xdr:colOff>
          <xdr:row>36</xdr:row>
          <xdr:rowOff>266700</xdr:rowOff>
        </xdr:to>
        <xdr:sp macro="" textlink="">
          <xdr:nvSpPr>
            <xdr:cNvPr id="1028" name="Option Button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857250</xdr:colOff>
          <xdr:row>36</xdr:row>
          <xdr:rowOff>66675</xdr:rowOff>
        </xdr:from>
        <xdr:to>
          <xdr:col>7</xdr:col>
          <xdr:colOff>190500</xdr:colOff>
          <xdr:row>36</xdr:row>
          <xdr:rowOff>266700</xdr:rowOff>
        </xdr:to>
        <xdr:sp macro="" textlink="">
          <xdr:nvSpPr>
            <xdr:cNvPr id="1029" name="Option Button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absolute">
    <xdr:from>
      <xdr:col>6</xdr:col>
      <xdr:colOff>866775</xdr:colOff>
      <xdr:row>0</xdr:row>
      <xdr:rowOff>38101</xdr:rowOff>
    </xdr:from>
    <xdr:to>
      <xdr:col>7</xdr:col>
      <xdr:colOff>952500</xdr:colOff>
      <xdr:row>3</xdr:row>
      <xdr:rowOff>152400</xdr:rowOff>
    </xdr:to>
    <xdr:sp macro="" textlink="">
      <xdr:nvSpPr>
        <xdr:cNvPr id="13" name="Rounded Rectangle 12">
          <a:hlinkClick xmlns:r="http://schemas.openxmlformats.org/officeDocument/2006/relationships" r:id="rId1"/>
        </xdr:cNvPr>
        <xdr:cNvSpPr/>
      </xdr:nvSpPr>
      <xdr:spPr>
        <a:xfrm>
          <a:off x="4953000" y="38101"/>
          <a:ext cx="1066800" cy="638174"/>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clientData fPrintsWithSheet="0"/>
  </xdr:twoCellAnchor>
  <mc:AlternateContent xmlns:mc="http://schemas.openxmlformats.org/markup-compatibility/2006">
    <mc:Choice xmlns:a14="http://schemas.microsoft.com/office/drawing/2010/main" Requires="a14">
      <xdr:twoCellAnchor editAs="oneCell">
        <xdr:from>
          <xdr:col>6</xdr:col>
          <xdr:colOff>381000</xdr:colOff>
          <xdr:row>39</xdr:row>
          <xdr:rowOff>66675</xdr:rowOff>
        </xdr:from>
        <xdr:to>
          <xdr:col>6</xdr:col>
          <xdr:colOff>685800</xdr:colOff>
          <xdr:row>39</xdr:row>
          <xdr:rowOff>285750</xdr:rowOff>
        </xdr:to>
        <xdr:sp macro="" textlink="">
          <xdr:nvSpPr>
            <xdr:cNvPr id="1061" name="Option Button 37" hidden="1">
              <a:extLst>
                <a:ext uri="{63B3BB69-23CF-44E3-9099-C40C66FF867C}">
                  <a14:compatExt spid="_x0000_s1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381000</xdr:colOff>
          <xdr:row>40</xdr:row>
          <xdr:rowOff>66675</xdr:rowOff>
        </xdr:from>
        <xdr:to>
          <xdr:col>6</xdr:col>
          <xdr:colOff>685800</xdr:colOff>
          <xdr:row>40</xdr:row>
          <xdr:rowOff>285750</xdr:rowOff>
        </xdr:to>
        <xdr:sp macro="" textlink="">
          <xdr:nvSpPr>
            <xdr:cNvPr id="1064" name="Option Button 40" hidden="1">
              <a:extLst>
                <a:ext uri="{63B3BB69-23CF-44E3-9099-C40C66FF867C}">
                  <a14:compatExt spid="_x0000_s1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381000</xdr:colOff>
          <xdr:row>41</xdr:row>
          <xdr:rowOff>66675</xdr:rowOff>
        </xdr:from>
        <xdr:to>
          <xdr:col>6</xdr:col>
          <xdr:colOff>685800</xdr:colOff>
          <xdr:row>41</xdr:row>
          <xdr:rowOff>285750</xdr:rowOff>
        </xdr:to>
        <xdr:sp macro="" textlink="">
          <xdr:nvSpPr>
            <xdr:cNvPr id="1065" name="Option Button 41" hidden="1">
              <a:extLst>
                <a:ext uri="{63B3BB69-23CF-44E3-9099-C40C66FF867C}">
                  <a14:compatExt spid="_x0000_s1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39</xdr:row>
          <xdr:rowOff>19050</xdr:rowOff>
        </xdr:from>
        <xdr:to>
          <xdr:col>6</xdr:col>
          <xdr:colOff>800100</xdr:colOff>
          <xdr:row>41</xdr:row>
          <xdr:rowOff>342900</xdr:rowOff>
        </xdr:to>
        <xdr:sp macro="" textlink="">
          <xdr:nvSpPr>
            <xdr:cNvPr id="1066" name="Group Box 42" hidden="1">
              <a:extLst>
                <a:ext uri="{63B3BB69-23CF-44E3-9099-C40C66FF867C}">
                  <a14:compatExt spid="_x0000_s10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32</xdr:row>
          <xdr:rowOff>38100</xdr:rowOff>
        </xdr:from>
        <xdr:to>
          <xdr:col>2</xdr:col>
          <xdr:colOff>723900</xdr:colOff>
          <xdr:row>32</xdr:row>
          <xdr:rowOff>257175</xdr:rowOff>
        </xdr:to>
        <xdr:sp macro="" textlink="">
          <xdr:nvSpPr>
            <xdr:cNvPr id="1067" name="Option Button 43" hidden="1">
              <a:extLst>
                <a:ext uri="{63B3BB69-23CF-44E3-9099-C40C66FF867C}">
                  <a14:compatExt spid="_x0000_s1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32</xdr:row>
          <xdr:rowOff>38100</xdr:rowOff>
        </xdr:from>
        <xdr:to>
          <xdr:col>4</xdr:col>
          <xdr:colOff>485775</xdr:colOff>
          <xdr:row>32</xdr:row>
          <xdr:rowOff>257175</xdr:rowOff>
        </xdr:to>
        <xdr:sp macro="" textlink="">
          <xdr:nvSpPr>
            <xdr:cNvPr id="1068" name="Option Button 44" hidden="1">
              <a:extLst>
                <a:ext uri="{63B3BB69-23CF-44E3-9099-C40C66FF867C}">
                  <a14:compatExt spid="_x0000_s1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32</xdr:row>
          <xdr:rowOff>38100</xdr:rowOff>
        </xdr:from>
        <xdr:to>
          <xdr:col>5</xdr:col>
          <xdr:colOff>723900</xdr:colOff>
          <xdr:row>32</xdr:row>
          <xdr:rowOff>257175</xdr:rowOff>
        </xdr:to>
        <xdr:sp macro="" textlink="">
          <xdr:nvSpPr>
            <xdr:cNvPr id="1070" name="Option Button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32</xdr:row>
          <xdr:rowOff>38100</xdr:rowOff>
        </xdr:from>
        <xdr:to>
          <xdr:col>6</xdr:col>
          <xdr:colOff>723900</xdr:colOff>
          <xdr:row>32</xdr:row>
          <xdr:rowOff>257175</xdr:rowOff>
        </xdr:to>
        <xdr:sp macro="" textlink="">
          <xdr:nvSpPr>
            <xdr:cNvPr id="1071" name="Option Button 47" hidden="1">
              <a:extLst>
                <a:ext uri="{63B3BB69-23CF-44E3-9099-C40C66FF867C}">
                  <a14:compatExt spid="_x0000_s1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419100</xdr:colOff>
          <xdr:row>32</xdr:row>
          <xdr:rowOff>38100</xdr:rowOff>
        </xdr:from>
        <xdr:to>
          <xdr:col>7</xdr:col>
          <xdr:colOff>723900</xdr:colOff>
          <xdr:row>32</xdr:row>
          <xdr:rowOff>257175</xdr:rowOff>
        </xdr:to>
        <xdr:sp macro="" textlink="">
          <xdr:nvSpPr>
            <xdr:cNvPr id="1072" name="Option Button 48" hidden="1">
              <a:extLst>
                <a:ext uri="{63B3BB69-23CF-44E3-9099-C40C66FF867C}">
                  <a14:compatExt spid="_x0000_s1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32</xdr:row>
          <xdr:rowOff>38100</xdr:rowOff>
        </xdr:from>
        <xdr:to>
          <xdr:col>7</xdr:col>
          <xdr:colOff>1028700</xdr:colOff>
          <xdr:row>32</xdr:row>
          <xdr:rowOff>285750</xdr:rowOff>
        </xdr:to>
        <xdr:sp macro="" textlink="">
          <xdr:nvSpPr>
            <xdr:cNvPr id="1073" name="Group Box 49" hidden="1">
              <a:extLst>
                <a:ext uri="{63B3BB69-23CF-44E3-9099-C40C66FF867C}">
                  <a14:compatExt spid="_x0000_s10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7</xdr:row>
          <xdr:rowOff>104775</xdr:rowOff>
        </xdr:from>
        <xdr:to>
          <xdr:col>1</xdr:col>
          <xdr:colOff>228600</xdr:colOff>
          <xdr:row>7</xdr:row>
          <xdr:rowOff>295275</xdr:rowOff>
        </xdr:to>
        <xdr:sp macro="" textlink="">
          <xdr:nvSpPr>
            <xdr:cNvPr id="2049" name="Option Button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7</xdr:row>
          <xdr:rowOff>104775</xdr:rowOff>
        </xdr:from>
        <xdr:to>
          <xdr:col>2</xdr:col>
          <xdr:colOff>228600</xdr:colOff>
          <xdr:row>7</xdr:row>
          <xdr:rowOff>295275</xdr:rowOff>
        </xdr:to>
        <xdr:sp macro="" textlink="">
          <xdr:nvSpPr>
            <xdr:cNvPr id="2051" name="Option Button 3" hidden="1">
              <a:extLst>
                <a:ext uri="{63B3BB69-23CF-44E3-9099-C40C66FF867C}">
                  <a14:compatExt spid="_x0000_s2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7</xdr:row>
          <xdr:rowOff>104775</xdr:rowOff>
        </xdr:from>
        <xdr:to>
          <xdr:col>3</xdr:col>
          <xdr:colOff>228600</xdr:colOff>
          <xdr:row>7</xdr:row>
          <xdr:rowOff>295275</xdr:rowOff>
        </xdr:to>
        <xdr:sp macro="" textlink="">
          <xdr:nvSpPr>
            <xdr:cNvPr id="2053" name="Option Button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xdr:row>
          <xdr:rowOff>104775</xdr:rowOff>
        </xdr:from>
        <xdr:to>
          <xdr:col>4</xdr:col>
          <xdr:colOff>228600</xdr:colOff>
          <xdr:row>7</xdr:row>
          <xdr:rowOff>295275</xdr:rowOff>
        </xdr:to>
        <xdr:sp macro="" textlink="">
          <xdr:nvSpPr>
            <xdr:cNvPr id="2054" name="Option Button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7</xdr:row>
          <xdr:rowOff>104775</xdr:rowOff>
        </xdr:from>
        <xdr:to>
          <xdr:col>5</xdr:col>
          <xdr:colOff>228600</xdr:colOff>
          <xdr:row>7</xdr:row>
          <xdr:rowOff>295275</xdr:rowOff>
        </xdr:to>
        <xdr:sp macro="" textlink="">
          <xdr:nvSpPr>
            <xdr:cNvPr id="2055" name="Option Button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5</xdr:col>
          <xdr:colOff>238125</xdr:colOff>
          <xdr:row>7</xdr:row>
          <xdr:rowOff>342900</xdr:rowOff>
        </xdr:to>
        <xdr:sp macro="" textlink="">
          <xdr:nvSpPr>
            <xdr:cNvPr id="2056" name="Group Box 8" hidden="1">
              <a:extLst>
                <a:ext uri="{63B3BB69-23CF-44E3-9099-C40C66FF867C}">
                  <a14:compatExt spid="_x0000_s20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104775</xdr:rowOff>
        </xdr:from>
        <xdr:to>
          <xdr:col>1</xdr:col>
          <xdr:colOff>228600</xdr:colOff>
          <xdr:row>8</xdr:row>
          <xdr:rowOff>295275</xdr:rowOff>
        </xdr:to>
        <xdr:sp macro="" textlink="">
          <xdr:nvSpPr>
            <xdr:cNvPr id="2063" name="Option Button 15" hidden="1">
              <a:extLst>
                <a:ext uri="{63B3BB69-23CF-44E3-9099-C40C66FF867C}">
                  <a14:compatExt spid="_x0000_s2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8</xdr:row>
          <xdr:rowOff>95250</xdr:rowOff>
        </xdr:from>
        <xdr:to>
          <xdr:col>2</xdr:col>
          <xdr:colOff>228600</xdr:colOff>
          <xdr:row>8</xdr:row>
          <xdr:rowOff>285750</xdr:rowOff>
        </xdr:to>
        <xdr:sp macro="" textlink="">
          <xdr:nvSpPr>
            <xdr:cNvPr id="2064" name="Option Button 16" hidden="1">
              <a:extLst>
                <a:ext uri="{63B3BB69-23CF-44E3-9099-C40C66FF867C}">
                  <a14:compatExt spid="_x0000_s2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8</xdr:row>
          <xdr:rowOff>104775</xdr:rowOff>
        </xdr:from>
        <xdr:to>
          <xdr:col>3</xdr:col>
          <xdr:colOff>228600</xdr:colOff>
          <xdr:row>8</xdr:row>
          <xdr:rowOff>295275</xdr:rowOff>
        </xdr:to>
        <xdr:sp macro="" textlink="">
          <xdr:nvSpPr>
            <xdr:cNvPr id="2065" name="Option Button 17" hidden="1">
              <a:extLst>
                <a:ext uri="{63B3BB69-23CF-44E3-9099-C40C66FF867C}">
                  <a14:compatExt spid="_x0000_s2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xdr:row>
          <xdr:rowOff>104775</xdr:rowOff>
        </xdr:from>
        <xdr:to>
          <xdr:col>4</xdr:col>
          <xdr:colOff>228600</xdr:colOff>
          <xdr:row>8</xdr:row>
          <xdr:rowOff>295275</xdr:rowOff>
        </xdr:to>
        <xdr:sp macro="" textlink="">
          <xdr:nvSpPr>
            <xdr:cNvPr id="2066" name="Option Button 18" hidden="1">
              <a:extLst>
                <a:ext uri="{63B3BB69-23CF-44E3-9099-C40C66FF867C}">
                  <a14:compatExt spid="_x0000_s2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8</xdr:row>
          <xdr:rowOff>104775</xdr:rowOff>
        </xdr:from>
        <xdr:to>
          <xdr:col>5</xdr:col>
          <xdr:colOff>228600</xdr:colOff>
          <xdr:row>8</xdr:row>
          <xdr:rowOff>295275</xdr:rowOff>
        </xdr:to>
        <xdr:sp macro="" textlink="">
          <xdr:nvSpPr>
            <xdr:cNvPr id="2067" name="Option Button 19" hidden="1">
              <a:extLst>
                <a:ext uri="{63B3BB69-23CF-44E3-9099-C40C66FF867C}">
                  <a14:compatExt spid="_x0000_s2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5</xdr:col>
          <xdr:colOff>238125</xdr:colOff>
          <xdr:row>8</xdr:row>
          <xdr:rowOff>333375</xdr:rowOff>
        </xdr:to>
        <xdr:sp macro="" textlink="">
          <xdr:nvSpPr>
            <xdr:cNvPr id="2068" name="Group Box 20" hidden="1">
              <a:extLst>
                <a:ext uri="{63B3BB69-23CF-44E3-9099-C40C66FF867C}">
                  <a14:compatExt spid="_x0000_s20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95250</xdr:rowOff>
        </xdr:from>
        <xdr:to>
          <xdr:col>1</xdr:col>
          <xdr:colOff>228600</xdr:colOff>
          <xdr:row>9</xdr:row>
          <xdr:rowOff>285750</xdr:rowOff>
        </xdr:to>
        <xdr:sp macro="" textlink="">
          <xdr:nvSpPr>
            <xdr:cNvPr id="2069" name="Option Button 21" hidden="1">
              <a:extLst>
                <a:ext uri="{63B3BB69-23CF-44E3-9099-C40C66FF867C}">
                  <a14:compatExt spid="_x0000_s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9</xdr:row>
          <xdr:rowOff>95250</xdr:rowOff>
        </xdr:from>
        <xdr:to>
          <xdr:col>2</xdr:col>
          <xdr:colOff>228600</xdr:colOff>
          <xdr:row>9</xdr:row>
          <xdr:rowOff>285750</xdr:rowOff>
        </xdr:to>
        <xdr:sp macro="" textlink="">
          <xdr:nvSpPr>
            <xdr:cNvPr id="2070" name="Option Button 22" hidden="1">
              <a:extLst>
                <a:ext uri="{63B3BB69-23CF-44E3-9099-C40C66FF867C}">
                  <a14:compatExt spid="_x0000_s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9</xdr:row>
          <xdr:rowOff>104775</xdr:rowOff>
        </xdr:from>
        <xdr:to>
          <xdr:col>3</xdr:col>
          <xdr:colOff>228600</xdr:colOff>
          <xdr:row>9</xdr:row>
          <xdr:rowOff>295275</xdr:rowOff>
        </xdr:to>
        <xdr:sp macro="" textlink="">
          <xdr:nvSpPr>
            <xdr:cNvPr id="2071" name="Option Button 23" hidden="1">
              <a:extLst>
                <a:ext uri="{63B3BB69-23CF-44E3-9099-C40C66FF867C}">
                  <a14:compatExt spid="_x0000_s2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9</xdr:row>
          <xdr:rowOff>104775</xdr:rowOff>
        </xdr:from>
        <xdr:to>
          <xdr:col>4</xdr:col>
          <xdr:colOff>228600</xdr:colOff>
          <xdr:row>9</xdr:row>
          <xdr:rowOff>295275</xdr:rowOff>
        </xdr:to>
        <xdr:sp macro="" textlink="">
          <xdr:nvSpPr>
            <xdr:cNvPr id="2072" name="Option Button 24" hidden="1">
              <a:extLst>
                <a:ext uri="{63B3BB69-23CF-44E3-9099-C40C66FF867C}">
                  <a14:compatExt spid="_x0000_s2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9</xdr:row>
          <xdr:rowOff>104775</xdr:rowOff>
        </xdr:from>
        <xdr:to>
          <xdr:col>5</xdr:col>
          <xdr:colOff>228600</xdr:colOff>
          <xdr:row>9</xdr:row>
          <xdr:rowOff>295275</xdr:rowOff>
        </xdr:to>
        <xdr:sp macro="" textlink="">
          <xdr:nvSpPr>
            <xdr:cNvPr id="2073" name="Option Button 25" hidden="1">
              <a:extLst>
                <a:ext uri="{63B3BB69-23CF-44E3-9099-C40C66FF867C}">
                  <a14:compatExt spid="_x0000_s2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5</xdr:col>
          <xdr:colOff>238125</xdr:colOff>
          <xdr:row>9</xdr:row>
          <xdr:rowOff>342900</xdr:rowOff>
        </xdr:to>
        <xdr:sp macro="" textlink="">
          <xdr:nvSpPr>
            <xdr:cNvPr id="2074" name="Group Box 26" hidden="1">
              <a:extLst>
                <a:ext uri="{63B3BB69-23CF-44E3-9099-C40C66FF867C}">
                  <a14:compatExt spid="_x0000_s20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95250</xdr:rowOff>
        </xdr:from>
        <xdr:to>
          <xdr:col>1</xdr:col>
          <xdr:colOff>228600</xdr:colOff>
          <xdr:row>10</xdr:row>
          <xdr:rowOff>285750</xdr:rowOff>
        </xdr:to>
        <xdr:sp macro="" textlink="">
          <xdr:nvSpPr>
            <xdr:cNvPr id="2075" name="Option Button 27" hidden="1">
              <a:extLst>
                <a:ext uri="{63B3BB69-23CF-44E3-9099-C40C66FF867C}">
                  <a14:compatExt spid="_x0000_s2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10</xdr:row>
          <xdr:rowOff>104775</xdr:rowOff>
        </xdr:from>
        <xdr:to>
          <xdr:col>2</xdr:col>
          <xdr:colOff>228600</xdr:colOff>
          <xdr:row>10</xdr:row>
          <xdr:rowOff>295275</xdr:rowOff>
        </xdr:to>
        <xdr:sp macro="" textlink="">
          <xdr:nvSpPr>
            <xdr:cNvPr id="2076" name="Option Button 28" hidden="1">
              <a:extLst>
                <a:ext uri="{63B3BB69-23CF-44E3-9099-C40C66FF867C}">
                  <a14:compatExt spid="_x0000_s2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10</xdr:row>
          <xdr:rowOff>104775</xdr:rowOff>
        </xdr:from>
        <xdr:to>
          <xdr:col>3</xdr:col>
          <xdr:colOff>228600</xdr:colOff>
          <xdr:row>10</xdr:row>
          <xdr:rowOff>295275</xdr:rowOff>
        </xdr:to>
        <xdr:sp macro="" textlink="">
          <xdr:nvSpPr>
            <xdr:cNvPr id="2077" name="Option Button 29" hidden="1">
              <a:extLst>
                <a:ext uri="{63B3BB69-23CF-44E3-9099-C40C66FF867C}">
                  <a14:compatExt spid="_x0000_s2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xdr:row>
          <xdr:rowOff>114300</xdr:rowOff>
        </xdr:from>
        <xdr:to>
          <xdr:col>4</xdr:col>
          <xdr:colOff>228600</xdr:colOff>
          <xdr:row>10</xdr:row>
          <xdr:rowOff>304800</xdr:rowOff>
        </xdr:to>
        <xdr:sp macro="" textlink="">
          <xdr:nvSpPr>
            <xdr:cNvPr id="2078" name="Option Button 30" hidden="1">
              <a:extLst>
                <a:ext uri="{63B3BB69-23CF-44E3-9099-C40C66FF867C}">
                  <a14:compatExt spid="_x0000_s2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xdr:row>
          <xdr:rowOff>104775</xdr:rowOff>
        </xdr:from>
        <xdr:to>
          <xdr:col>5</xdr:col>
          <xdr:colOff>228600</xdr:colOff>
          <xdr:row>10</xdr:row>
          <xdr:rowOff>295275</xdr:rowOff>
        </xdr:to>
        <xdr:sp macro="" textlink="">
          <xdr:nvSpPr>
            <xdr:cNvPr id="2079" name="Option Button 31" hidden="1">
              <a:extLst>
                <a:ext uri="{63B3BB69-23CF-44E3-9099-C40C66FF867C}">
                  <a14:compatExt spid="_x0000_s2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5</xdr:col>
          <xdr:colOff>238125</xdr:colOff>
          <xdr:row>10</xdr:row>
          <xdr:rowOff>333375</xdr:rowOff>
        </xdr:to>
        <xdr:sp macro="" textlink="">
          <xdr:nvSpPr>
            <xdr:cNvPr id="2080" name="Group Box 32" hidden="1">
              <a:extLst>
                <a:ext uri="{63B3BB69-23CF-44E3-9099-C40C66FF867C}">
                  <a14:compatExt spid="_x0000_s20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114300</xdr:rowOff>
        </xdr:from>
        <xdr:to>
          <xdr:col>1</xdr:col>
          <xdr:colOff>228600</xdr:colOff>
          <xdr:row>20</xdr:row>
          <xdr:rowOff>304800</xdr:rowOff>
        </xdr:to>
        <xdr:sp macro="" textlink="">
          <xdr:nvSpPr>
            <xdr:cNvPr id="2081" name="Option Button 33" hidden="1">
              <a:extLst>
                <a:ext uri="{63B3BB69-23CF-44E3-9099-C40C66FF867C}">
                  <a14:compatExt spid="_x0000_s2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20</xdr:row>
          <xdr:rowOff>123825</xdr:rowOff>
        </xdr:from>
        <xdr:to>
          <xdr:col>2</xdr:col>
          <xdr:colOff>228600</xdr:colOff>
          <xdr:row>20</xdr:row>
          <xdr:rowOff>314325</xdr:rowOff>
        </xdr:to>
        <xdr:sp macro="" textlink="">
          <xdr:nvSpPr>
            <xdr:cNvPr id="2082" name="Option Button 34" hidden="1">
              <a:extLst>
                <a:ext uri="{63B3BB69-23CF-44E3-9099-C40C66FF867C}">
                  <a14:compatExt spid="_x0000_s2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20</xdr:row>
          <xdr:rowOff>123825</xdr:rowOff>
        </xdr:from>
        <xdr:to>
          <xdr:col>3</xdr:col>
          <xdr:colOff>228600</xdr:colOff>
          <xdr:row>20</xdr:row>
          <xdr:rowOff>314325</xdr:rowOff>
        </xdr:to>
        <xdr:sp macro="" textlink="">
          <xdr:nvSpPr>
            <xdr:cNvPr id="2083" name="Option Button 35" hidden="1">
              <a:extLst>
                <a:ext uri="{63B3BB69-23CF-44E3-9099-C40C66FF867C}">
                  <a14:compatExt spid="_x0000_s2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20</xdr:row>
          <xdr:rowOff>114300</xdr:rowOff>
        </xdr:from>
        <xdr:to>
          <xdr:col>4</xdr:col>
          <xdr:colOff>228600</xdr:colOff>
          <xdr:row>20</xdr:row>
          <xdr:rowOff>304800</xdr:rowOff>
        </xdr:to>
        <xdr:sp macro="" textlink="">
          <xdr:nvSpPr>
            <xdr:cNvPr id="2084" name="Option Button 36" hidden="1">
              <a:extLst>
                <a:ext uri="{63B3BB69-23CF-44E3-9099-C40C66FF867C}">
                  <a14:compatExt spid="_x0000_s2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20</xdr:row>
          <xdr:rowOff>123825</xdr:rowOff>
        </xdr:from>
        <xdr:to>
          <xdr:col>5</xdr:col>
          <xdr:colOff>228600</xdr:colOff>
          <xdr:row>20</xdr:row>
          <xdr:rowOff>314325</xdr:rowOff>
        </xdr:to>
        <xdr:sp macro="" textlink="">
          <xdr:nvSpPr>
            <xdr:cNvPr id="2085" name="Option Button 37" hidden="1">
              <a:extLst>
                <a:ext uri="{63B3BB69-23CF-44E3-9099-C40C66FF867C}">
                  <a14:compatExt spid="_x0000_s2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28575</xdr:rowOff>
        </xdr:from>
        <xdr:to>
          <xdr:col>5</xdr:col>
          <xdr:colOff>238125</xdr:colOff>
          <xdr:row>20</xdr:row>
          <xdr:rowOff>361950</xdr:rowOff>
        </xdr:to>
        <xdr:sp macro="" textlink="">
          <xdr:nvSpPr>
            <xdr:cNvPr id="2086" name="Group Box 38" hidden="1">
              <a:extLst>
                <a:ext uri="{63B3BB69-23CF-44E3-9099-C40C66FF867C}">
                  <a14:compatExt spid="_x0000_s20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57150</xdr:rowOff>
        </xdr:from>
        <xdr:to>
          <xdr:col>1</xdr:col>
          <xdr:colOff>228600</xdr:colOff>
          <xdr:row>21</xdr:row>
          <xdr:rowOff>247650</xdr:rowOff>
        </xdr:to>
        <xdr:sp macro="" textlink="">
          <xdr:nvSpPr>
            <xdr:cNvPr id="2087" name="Option Button 39" hidden="1">
              <a:extLst>
                <a:ext uri="{63B3BB69-23CF-44E3-9099-C40C66FF867C}">
                  <a14:compatExt spid="_x0000_s2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21</xdr:row>
          <xdr:rowOff>57150</xdr:rowOff>
        </xdr:from>
        <xdr:to>
          <xdr:col>2</xdr:col>
          <xdr:colOff>228600</xdr:colOff>
          <xdr:row>21</xdr:row>
          <xdr:rowOff>247650</xdr:rowOff>
        </xdr:to>
        <xdr:sp macro="" textlink="">
          <xdr:nvSpPr>
            <xdr:cNvPr id="2088" name="Option Button 40" hidden="1">
              <a:extLst>
                <a:ext uri="{63B3BB69-23CF-44E3-9099-C40C66FF867C}">
                  <a14:compatExt spid="_x0000_s2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xdr:row>
          <xdr:rowOff>66675</xdr:rowOff>
        </xdr:from>
        <xdr:to>
          <xdr:col>3</xdr:col>
          <xdr:colOff>228600</xdr:colOff>
          <xdr:row>21</xdr:row>
          <xdr:rowOff>257175</xdr:rowOff>
        </xdr:to>
        <xdr:sp macro="" textlink="">
          <xdr:nvSpPr>
            <xdr:cNvPr id="2089" name="Option Button 41" hidden="1">
              <a:extLst>
                <a:ext uri="{63B3BB69-23CF-44E3-9099-C40C66FF867C}">
                  <a14:compatExt spid="_x0000_s2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21</xdr:row>
          <xdr:rowOff>57150</xdr:rowOff>
        </xdr:from>
        <xdr:to>
          <xdr:col>4</xdr:col>
          <xdr:colOff>228600</xdr:colOff>
          <xdr:row>21</xdr:row>
          <xdr:rowOff>247650</xdr:rowOff>
        </xdr:to>
        <xdr:sp macro="" textlink="">
          <xdr:nvSpPr>
            <xdr:cNvPr id="2090" name="Option Button 42" hidden="1">
              <a:extLst>
                <a:ext uri="{63B3BB69-23CF-44E3-9099-C40C66FF867C}">
                  <a14:compatExt spid="_x0000_s2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21</xdr:row>
          <xdr:rowOff>57150</xdr:rowOff>
        </xdr:from>
        <xdr:to>
          <xdr:col>5</xdr:col>
          <xdr:colOff>228600</xdr:colOff>
          <xdr:row>21</xdr:row>
          <xdr:rowOff>247650</xdr:rowOff>
        </xdr:to>
        <xdr:sp macro="" textlink="">
          <xdr:nvSpPr>
            <xdr:cNvPr id="2091" name="Option Button 43" hidden="1">
              <a:extLst>
                <a:ext uri="{63B3BB69-23CF-44E3-9099-C40C66FF867C}">
                  <a14:compatExt spid="_x0000_s2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28575</xdr:rowOff>
        </xdr:from>
        <xdr:to>
          <xdr:col>5</xdr:col>
          <xdr:colOff>238125</xdr:colOff>
          <xdr:row>21</xdr:row>
          <xdr:rowOff>333375</xdr:rowOff>
        </xdr:to>
        <xdr:sp macro="" textlink="">
          <xdr:nvSpPr>
            <xdr:cNvPr id="2092" name="Group Box 44" hidden="1">
              <a:extLst>
                <a:ext uri="{63B3BB69-23CF-44E3-9099-C40C66FF867C}">
                  <a14:compatExt spid="_x0000_s20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76200</xdr:rowOff>
        </xdr:from>
        <xdr:to>
          <xdr:col>1</xdr:col>
          <xdr:colOff>228600</xdr:colOff>
          <xdr:row>22</xdr:row>
          <xdr:rowOff>266700</xdr:rowOff>
        </xdr:to>
        <xdr:sp macro="" textlink="">
          <xdr:nvSpPr>
            <xdr:cNvPr id="2093" name="Option Button 45" hidden="1">
              <a:extLst>
                <a:ext uri="{63B3BB69-23CF-44E3-9099-C40C66FF867C}">
                  <a14:compatExt spid="_x0000_s2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22</xdr:row>
          <xdr:rowOff>95250</xdr:rowOff>
        </xdr:from>
        <xdr:to>
          <xdr:col>2</xdr:col>
          <xdr:colOff>228600</xdr:colOff>
          <xdr:row>22</xdr:row>
          <xdr:rowOff>285750</xdr:rowOff>
        </xdr:to>
        <xdr:sp macro="" textlink="">
          <xdr:nvSpPr>
            <xdr:cNvPr id="2094" name="Option Button 46" hidden="1">
              <a:extLst>
                <a:ext uri="{63B3BB69-23CF-44E3-9099-C40C66FF867C}">
                  <a14:compatExt spid="_x0000_s2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104775</xdr:rowOff>
        </xdr:from>
        <xdr:to>
          <xdr:col>3</xdr:col>
          <xdr:colOff>228600</xdr:colOff>
          <xdr:row>22</xdr:row>
          <xdr:rowOff>295275</xdr:rowOff>
        </xdr:to>
        <xdr:sp macro="" textlink="">
          <xdr:nvSpPr>
            <xdr:cNvPr id="2095" name="Option Button 47" hidden="1">
              <a:extLst>
                <a:ext uri="{63B3BB69-23CF-44E3-9099-C40C66FF867C}">
                  <a14:compatExt spid="_x0000_s2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22</xdr:row>
          <xdr:rowOff>95250</xdr:rowOff>
        </xdr:from>
        <xdr:to>
          <xdr:col>4</xdr:col>
          <xdr:colOff>228600</xdr:colOff>
          <xdr:row>22</xdr:row>
          <xdr:rowOff>285750</xdr:rowOff>
        </xdr:to>
        <xdr:sp macro="" textlink="">
          <xdr:nvSpPr>
            <xdr:cNvPr id="2096" name="Option Button 48" hidden="1">
              <a:extLst>
                <a:ext uri="{63B3BB69-23CF-44E3-9099-C40C66FF867C}">
                  <a14:compatExt spid="_x0000_s2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22</xdr:row>
          <xdr:rowOff>95250</xdr:rowOff>
        </xdr:from>
        <xdr:to>
          <xdr:col>5</xdr:col>
          <xdr:colOff>228600</xdr:colOff>
          <xdr:row>22</xdr:row>
          <xdr:rowOff>285750</xdr:rowOff>
        </xdr:to>
        <xdr:sp macro="" textlink="">
          <xdr:nvSpPr>
            <xdr:cNvPr id="2097" name="Option Button 49" hidden="1">
              <a:extLst>
                <a:ext uri="{63B3BB69-23CF-44E3-9099-C40C66FF867C}">
                  <a14:compatExt spid="_x0000_s2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28575</xdr:rowOff>
        </xdr:from>
        <xdr:to>
          <xdr:col>5</xdr:col>
          <xdr:colOff>238125</xdr:colOff>
          <xdr:row>22</xdr:row>
          <xdr:rowOff>333375</xdr:rowOff>
        </xdr:to>
        <xdr:sp macro="" textlink="">
          <xdr:nvSpPr>
            <xdr:cNvPr id="2098" name="Group Box 50" hidden="1">
              <a:extLst>
                <a:ext uri="{63B3BB69-23CF-44E3-9099-C40C66FF867C}">
                  <a14:compatExt spid="_x0000_s20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95250</xdr:rowOff>
        </xdr:from>
        <xdr:to>
          <xdr:col>1</xdr:col>
          <xdr:colOff>228600</xdr:colOff>
          <xdr:row>23</xdr:row>
          <xdr:rowOff>285750</xdr:rowOff>
        </xdr:to>
        <xdr:sp macro="" textlink="">
          <xdr:nvSpPr>
            <xdr:cNvPr id="2099" name="Option Button 51" hidden="1">
              <a:extLst>
                <a:ext uri="{63B3BB69-23CF-44E3-9099-C40C66FF867C}">
                  <a14:compatExt spid="_x0000_s2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23</xdr:row>
          <xdr:rowOff>104775</xdr:rowOff>
        </xdr:from>
        <xdr:to>
          <xdr:col>2</xdr:col>
          <xdr:colOff>228600</xdr:colOff>
          <xdr:row>23</xdr:row>
          <xdr:rowOff>295275</xdr:rowOff>
        </xdr:to>
        <xdr:sp macro="" textlink="">
          <xdr:nvSpPr>
            <xdr:cNvPr id="2100" name="Option Button 52" hidden="1">
              <a:extLst>
                <a:ext uri="{63B3BB69-23CF-44E3-9099-C40C66FF867C}">
                  <a14:compatExt spid="_x0000_s2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23</xdr:row>
          <xdr:rowOff>104775</xdr:rowOff>
        </xdr:from>
        <xdr:to>
          <xdr:col>3</xdr:col>
          <xdr:colOff>228600</xdr:colOff>
          <xdr:row>23</xdr:row>
          <xdr:rowOff>295275</xdr:rowOff>
        </xdr:to>
        <xdr:sp macro="" textlink="">
          <xdr:nvSpPr>
            <xdr:cNvPr id="2101" name="Option Button 53" hidden="1">
              <a:extLst>
                <a:ext uri="{63B3BB69-23CF-44E3-9099-C40C66FF867C}">
                  <a14:compatExt spid="_x0000_s2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23</xdr:row>
          <xdr:rowOff>114300</xdr:rowOff>
        </xdr:from>
        <xdr:to>
          <xdr:col>4</xdr:col>
          <xdr:colOff>228600</xdr:colOff>
          <xdr:row>23</xdr:row>
          <xdr:rowOff>304800</xdr:rowOff>
        </xdr:to>
        <xdr:sp macro="" textlink="">
          <xdr:nvSpPr>
            <xdr:cNvPr id="2102" name="Option Button 54" hidden="1">
              <a:extLst>
                <a:ext uri="{63B3BB69-23CF-44E3-9099-C40C66FF867C}">
                  <a14:compatExt spid="_x0000_s2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104775</xdr:rowOff>
        </xdr:from>
        <xdr:to>
          <xdr:col>5</xdr:col>
          <xdr:colOff>228600</xdr:colOff>
          <xdr:row>23</xdr:row>
          <xdr:rowOff>295275</xdr:rowOff>
        </xdr:to>
        <xdr:sp macro="" textlink="">
          <xdr:nvSpPr>
            <xdr:cNvPr id="2103" name="Option Button 55" hidden="1">
              <a:extLst>
                <a:ext uri="{63B3BB69-23CF-44E3-9099-C40C66FF867C}">
                  <a14:compatExt spid="_x0000_s2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28575</xdr:rowOff>
        </xdr:from>
        <xdr:to>
          <xdr:col>5</xdr:col>
          <xdr:colOff>238125</xdr:colOff>
          <xdr:row>23</xdr:row>
          <xdr:rowOff>333375</xdr:rowOff>
        </xdr:to>
        <xdr:sp macro="" textlink="">
          <xdr:nvSpPr>
            <xdr:cNvPr id="2104" name="Group Box 56" hidden="1">
              <a:extLst>
                <a:ext uri="{63B3BB69-23CF-44E3-9099-C40C66FF867C}">
                  <a14:compatExt spid="_x0000_s21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95250</xdr:rowOff>
        </xdr:from>
        <xdr:to>
          <xdr:col>1</xdr:col>
          <xdr:colOff>228600</xdr:colOff>
          <xdr:row>24</xdr:row>
          <xdr:rowOff>285750</xdr:rowOff>
        </xdr:to>
        <xdr:sp macro="" textlink="">
          <xdr:nvSpPr>
            <xdr:cNvPr id="2105" name="Option Button 57" hidden="1">
              <a:extLst>
                <a:ext uri="{63B3BB69-23CF-44E3-9099-C40C66FF867C}">
                  <a14:compatExt spid="_x0000_s2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24</xdr:row>
          <xdr:rowOff>104775</xdr:rowOff>
        </xdr:from>
        <xdr:to>
          <xdr:col>2</xdr:col>
          <xdr:colOff>228600</xdr:colOff>
          <xdr:row>24</xdr:row>
          <xdr:rowOff>295275</xdr:rowOff>
        </xdr:to>
        <xdr:sp macro="" textlink="">
          <xdr:nvSpPr>
            <xdr:cNvPr id="2106" name="Option Button 58" hidden="1">
              <a:extLst>
                <a:ext uri="{63B3BB69-23CF-44E3-9099-C40C66FF867C}">
                  <a14:compatExt spid="_x0000_s2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24</xdr:row>
          <xdr:rowOff>104775</xdr:rowOff>
        </xdr:from>
        <xdr:to>
          <xdr:col>3</xdr:col>
          <xdr:colOff>228600</xdr:colOff>
          <xdr:row>24</xdr:row>
          <xdr:rowOff>295275</xdr:rowOff>
        </xdr:to>
        <xdr:sp macro="" textlink="">
          <xdr:nvSpPr>
            <xdr:cNvPr id="2107" name="Option Button 59" hidden="1">
              <a:extLst>
                <a:ext uri="{63B3BB69-23CF-44E3-9099-C40C66FF867C}">
                  <a14:compatExt spid="_x0000_s2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24</xdr:row>
          <xdr:rowOff>114300</xdr:rowOff>
        </xdr:from>
        <xdr:to>
          <xdr:col>4</xdr:col>
          <xdr:colOff>228600</xdr:colOff>
          <xdr:row>24</xdr:row>
          <xdr:rowOff>304800</xdr:rowOff>
        </xdr:to>
        <xdr:sp macro="" textlink="">
          <xdr:nvSpPr>
            <xdr:cNvPr id="2108" name="Option Button 60" hidden="1">
              <a:extLst>
                <a:ext uri="{63B3BB69-23CF-44E3-9099-C40C66FF867C}">
                  <a14:compatExt spid="_x0000_s2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24</xdr:row>
          <xdr:rowOff>104775</xdr:rowOff>
        </xdr:from>
        <xdr:to>
          <xdr:col>5</xdr:col>
          <xdr:colOff>228600</xdr:colOff>
          <xdr:row>24</xdr:row>
          <xdr:rowOff>295275</xdr:rowOff>
        </xdr:to>
        <xdr:sp macro="" textlink="">
          <xdr:nvSpPr>
            <xdr:cNvPr id="2109" name="Option Button 61" hidden="1">
              <a:extLst>
                <a:ext uri="{63B3BB69-23CF-44E3-9099-C40C66FF867C}">
                  <a14:compatExt spid="_x0000_s2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28575</xdr:rowOff>
        </xdr:from>
        <xdr:to>
          <xdr:col>5</xdr:col>
          <xdr:colOff>238125</xdr:colOff>
          <xdr:row>24</xdr:row>
          <xdr:rowOff>333375</xdr:rowOff>
        </xdr:to>
        <xdr:sp macro="" textlink="">
          <xdr:nvSpPr>
            <xdr:cNvPr id="2110" name="Group Box 62" hidden="1">
              <a:extLst>
                <a:ext uri="{63B3BB69-23CF-44E3-9099-C40C66FF867C}">
                  <a14:compatExt spid="_x0000_s21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xdr:row>
          <xdr:rowOff>114300</xdr:rowOff>
        </xdr:from>
        <xdr:to>
          <xdr:col>1</xdr:col>
          <xdr:colOff>228600</xdr:colOff>
          <xdr:row>34</xdr:row>
          <xdr:rowOff>304800</xdr:rowOff>
        </xdr:to>
        <xdr:sp macro="" textlink="">
          <xdr:nvSpPr>
            <xdr:cNvPr id="2111" name="Option Button 63" hidden="1">
              <a:extLst>
                <a:ext uri="{63B3BB69-23CF-44E3-9099-C40C66FF867C}">
                  <a14:compatExt spid="_x0000_s2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34</xdr:row>
          <xdr:rowOff>123825</xdr:rowOff>
        </xdr:from>
        <xdr:to>
          <xdr:col>2</xdr:col>
          <xdr:colOff>228600</xdr:colOff>
          <xdr:row>34</xdr:row>
          <xdr:rowOff>314325</xdr:rowOff>
        </xdr:to>
        <xdr:sp macro="" textlink="">
          <xdr:nvSpPr>
            <xdr:cNvPr id="2112" name="Option Button 64" hidden="1">
              <a:extLst>
                <a:ext uri="{63B3BB69-23CF-44E3-9099-C40C66FF867C}">
                  <a14:compatExt spid="_x0000_s2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34</xdr:row>
          <xdr:rowOff>123825</xdr:rowOff>
        </xdr:from>
        <xdr:to>
          <xdr:col>3</xdr:col>
          <xdr:colOff>228600</xdr:colOff>
          <xdr:row>34</xdr:row>
          <xdr:rowOff>314325</xdr:rowOff>
        </xdr:to>
        <xdr:sp macro="" textlink="">
          <xdr:nvSpPr>
            <xdr:cNvPr id="2113" name="Option Button 65" hidden="1">
              <a:extLst>
                <a:ext uri="{63B3BB69-23CF-44E3-9099-C40C66FF867C}">
                  <a14:compatExt spid="_x0000_s2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34</xdr:row>
          <xdr:rowOff>114300</xdr:rowOff>
        </xdr:from>
        <xdr:to>
          <xdr:col>4</xdr:col>
          <xdr:colOff>228600</xdr:colOff>
          <xdr:row>34</xdr:row>
          <xdr:rowOff>304800</xdr:rowOff>
        </xdr:to>
        <xdr:sp macro="" textlink="">
          <xdr:nvSpPr>
            <xdr:cNvPr id="2114" name="Option Button 66" hidden="1">
              <a:extLst>
                <a:ext uri="{63B3BB69-23CF-44E3-9099-C40C66FF867C}">
                  <a14:compatExt spid="_x0000_s2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34</xdr:row>
          <xdr:rowOff>123825</xdr:rowOff>
        </xdr:from>
        <xdr:to>
          <xdr:col>5</xdr:col>
          <xdr:colOff>228600</xdr:colOff>
          <xdr:row>34</xdr:row>
          <xdr:rowOff>314325</xdr:rowOff>
        </xdr:to>
        <xdr:sp macro="" textlink="">
          <xdr:nvSpPr>
            <xdr:cNvPr id="2115" name="Option Button 67" hidden="1">
              <a:extLst>
                <a:ext uri="{63B3BB69-23CF-44E3-9099-C40C66FF867C}">
                  <a14:compatExt spid="_x0000_s2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xdr:row>
          <xdr:rowOff>28575</xdr:rowOff>
        </xdr:from>
        <xdr:to>
          <xdr:col>5</xdr:col>
          <xdr:colOff>238125</xdr:colOff>
          <xdr:row>34</xdr:row>
          <xdr:rowOff>361950</xdr:rowOff>
        </xdr:to>
        <xdr:sp macro="" textlink="">
          <xdr:nvSpPr>
            <xdr:cNvPr id="2116" name="Group Box 68" hidden="1">
              <a:extLst>
                <a:ext uri="{63B3BB69-23CF-44E3-9099-C40C66FF867C}">
                  <a14:compatExt spid="_x0000_s21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xdr:row>
          <xdr:rowOff>57150</xdr:rowOff>
        </xdr:from>
        <xdr:to>
          <xdr:col>1</xdr:col>
          <xdr:colOff>228600</xdr:colOff>
          <xdr:row>35</xdr:row>
          <xdr:rowOff>247650</xdr:rowOff>
        </xdr:to>
        <xdr:sp macro="" textlink="">
          <xdr:nvSpPr>
            <xdr:cNvPr id="2117" name="Option Button 69" hidden="1">
              <a:extLst>
                <a:ext uri="{63B3BB69-23CF-44E3-9099-C40C66FF867C}">
                  <a14:compatExt spid="_x0000_s2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35</xdr:row>
          <xdr:rowOff>57150</xdr:rowOff>
        </xdr:from>
        <xdr:to>
          <xdr:col>2</xdr:col>
          <xdr:colOff>228600</xdr:colOff>
          <xdr:row>35</xdr:row>
          <xdr:rowOff>247650</xdr:rowOff>
        </xdr:to>
        <xdr:sp macro="" textlink="">
          <xdr:nvSpPr>
            <xdr:cNvPr id="2118" name="Option Button 70" hidden="1">
              <a:extLst>
                <a:ext uri="{63B3BB69-23CF-44E3-9099-C40C66FF867C}">
                  <a14:compatExt spid="_x0000_s2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35</xdr:row>
          <xdr:rowOff>66675</xdr:rowOff>
        </xdr:from>
        <xdr:to>
          <xdr:col>3</xdr:col>
          <xdr:colOff>228600</xdr:colOff>
          <xdr:row>35</xdr:row>
          <xdr:rowOff>257175</xdr:rowOff>
        </xdr:to>
        <xdr:sp macro="" textlink="">
          <xdr:nvSpPr>
            <xdr:cNvPr id="2119" name="Option Button 71" hidden="1">
              <a:extLst>
                <a:ext uri="{63B3BB69-23CF-44E3-9099-C40C66FF867C}">
                  <a14:compatExt spid="_x0000_s2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35</xdr:row>
          <xdr:rowOff>57150</xdr:rowOff>
        </xdr:from>
        <xdr:to>
          <xdr:col>4</xdr:col>
          <xdr:colOff>228600</xdr:colOff>
          <xdr:row>35</xdr:row>
          <xdr:rowOff>247650</xdr:rowOff>
        </xdr:to>
        <xdr:sp macro="" textlink="">
          <xdr:nvSpPr>
            <xdr:cNvPr id="2120" name="Option Button 72" hidden="1">
              <a:extLst>
                <a:ext uri="{63B3BB69-23CF-44E3-9099-C40C66FF867C}">
                  <a14:compatExt spid="_x0000_s2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35</xdr:row>
          <xdr:rowOff>57150</xdr:rowOff>
        </xdr:from>
        <xdr:to>
          <xdr:col>5</xdr:col>
          <xdr:colOff>228600</xdr:colOff>
          <xdr:row>35</xdr:row>
          <xdr:rowOff>247650</xdr:rowOff>
        </xdr:to>
        <xdr:sp macro="" textlink="">
          <xdr:nvSpPr>
            <xdr:cNvPr id="2121" name="Option Button 73" hidden="1">
              <a:extLst>
                <a:ext uri="{63B3BB69-23CF-44E3-9099-C40C66FF867C}">
                  <a14:compatExt spid="_x0000_s2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xdr:row>
          <xdr:rowOff>28575</xdr:rowOff>
        </xdr:from>
        <xdr:to>
          <xdr:col>5</xdr:col>
          <xdr:colOff>238125</xdr:colOff>
          <xdr:row>35</xdr:row>
          <xdr:rowOff>333375</xdr:rowOff>
        </xdr:to>
        <xdr:sp macro="" textlink="">
          <xdr:nvSpPr>
            <xdr:cNvPr id="2122" name="Group Box 74" hidden="1">
              <a:extLst>
                <a:ext uri="{63B3BB69-23CF-44E3-9099-C40C66FF867C}">
                  <a14:compatExt spid="_x0000_s21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76200</xdr:rowOff>
        </xdr:from>
        <xdr:to>
          <xdr:col>1</xdr:col>
          <xdr:colOff>228600</xdr:colOff>
          <xdr:row>36</xdr:row>
          <xdr:rowOff>266700</xdr:rowOff>
        </xdr:to>
        <xdr:sp macro="" textlink="">
          <xdr:nvSpPr>
            <xdr:cNvPr id="2123" name="Option Button 75" hidden="1">
              <a:extLst>
                <a:ext uri="{63B3BB69-23CF-44E3-9099-C40C66FF867C}">
                  <a14:compatExt spid="_x0000_s2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36</xdr:row>
          <xdr:rowOff>95250</xdr:rowOff>
        </xdr:from>
        <xdr:to>
          <xdr:col>2</xdr:col>
          <xdr:colOff>228600</xdr:colOff>
          <xdr:row>36</xdr:row>
          <xdr:rowOff>285750</xdr:rowOff>
        </xdr:to>
        <xdr:sp macro="" textlink="">
          <xdr:nvSpPr>
            <xdr:cNvPr id="2124" name="Option Button 76" hidden="1">
              <a:extLst>
                <a:ext uri="{63B3BB69-23CF-44E3-9099-C40C66FF867C}">
                  <a14:compatExt spid="_x0000_s2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36</xdr:row>
          <xdr:rowOff>104775</xdr:rowOff>
        </xdr:from>
        <xdr:to>
          <xdr:col>3</xdr:col>
          <xdr:colOff>228600</xdr:colOff>
          <xdr:row>36</xdr:row>
          <xdr:rowOff>295275</xdr:rowOff>
        </xdr:to>
        <xdr:sp macro="" textlink="">
          <xdr:nvSpPr>
            <xdr:cNvPr id="2125" name="Option Button 77" hidden="1">
              <a:extLst>
                <a:ext uri="{63B3BB69-23CF-44E3-9099-C40C66FF867C}">
                  <a14:compatExt spid="_x0000_s2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36</xdr:row>
          <xdr:rowOff>95250</xdr:rowOff>
        </xdr:from>
        <xdr:to>
          <xdr:col>4</xdr:col>
          <xdr:colOff>228600</xdr:colOff>
          <xdr:row>36</xdr:row>
          <xdr:rowOff>285750</xdr:rowOff>
        </xdr:to>
        <xdr:sp macro="" textlink="">
          <xdr:nvSpPr>
            <xdr:cNvPr id="2126" name="Option Button 78" hidden="1">
              <a:extLst>
                <a:ext uri="{63B3BB69-23CF-44E3-9099-C40C66FF867C}">
                  <a14:compatExt spid="_x0000_s2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36</xdr:row>
          <xdr:rowOff>95250</xdr:rowOff>
        </xdr:from>
        <xdr:to>
          <xdr:col>5</xdr:col>
          <xdr:colOff>228600</xdr:colOff>
          <xdr:row>36</xdr:row>
          <xdr:rowOff>285750</xdr:rowOff>
        </xdr:to>
        <xdr:sp macro="" textlink="">
          <xdr:nvSpPr>
            <xdr:cNvPr id="2127" name="Option Button 79" hidden="1">
              <a:extLst>
                <a:ext uri="{63B3BB69-23CF-44E3-9099-C40C66FF867C}">
                  <a14:compatExt spid="_x0000_s2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28575</xdr:rowOff>
        </xdr:from>
        <xdr:to>
          <xdr:col>5</xdr:col>
          <xdr:colOff>238125</xdr:colOff>
          <xdr:row>36</xdr:row>
          <xdr:rowOff>333375</xdr:rowOff>
        </xdr:to>
        <xdr:sp macro="" textlink="">
          <xdr:nvSpPr>
            <xdr:cNvPr id="2128" name="Group Box 80" hidden="1">
              <a:extLst>
                <a:ext uri="{63B3BB69-23CF-44E3-9099-C40C66FF867C}">
                  <a14:compatExt spid="_x0000_s21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xdr:row>
          <xdr:rowOff>95250</xdr:rowOff>
        </xdr:from>
        <xdr:to>
          <xdr:col>1</xdr:col>
          <xdr:colOff>228600</xdr:colOff>
          <xdr:row>37</xdr:row>
          <xdr:rowOff>285750</xdr:rowOff>
        </xdr:to>
        <xdr:sp macro="" textlink="">
          <xdr:nvSpPr>
            <xdr:cNvPr id="2129" name="Option Button 81" hidden="1">
              <a:extLst>
                <a:ext uri="{63B3BB69-23CF-44E3-9099-C40C66FF867C}">
                  <a14:compatExt spid="_x0000_s2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37</xdr:row>
          <xdr:rowOff>104775</xdr:rowOff>
        </xdr:from>
        <xdr:to>
          <xdr:col>2</xdr:col>
          <xdr:colOff>228600</xdr:colOff>
          <xdr:row>37</xdr:row>
          <xdr:rowOff>295275</xdr:rowOff>
        </xdr:to>
        <xdr:sp macro="" textlink="">
          <xdr:nvSpPr>
            <xdr:cNvPr id="2130" name="Option Button 82" hidden="1">
              <a:extLst>
                <a:ext uri="{63B3BB69-23CF-44E3-9099-C40C66FF867C}">
                  <a14:compatExt spid="_x0000_s2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37</xdr:row>
          <xdr:rowOff>104775</xdr:rowOff>
        </xdr:from>
        <xdr:to>
          <xdr:col>3</xdr:col>
          <xdr:colOff>228600</xdr:colOff>
          <xdr:row>37</xdr:row>
          <xdr:rowOff>295275</xdr:rowOff>
        </xdr:to>
        <xdr:sp macro="" textlink="">
          <xdr:nvSpPr>
            <xdr:cNvPr id="2131" name="Option Button 83" hidden="1">
              <a:extLst>
                <a:ext uri="{63B3BB69-23CF-44E3-9099-C40C66FF867C}">
                  <a14:compatExt spid="_x0000_s2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37</xdr:row>
          <xdr:rowOff>114300</xdr:rowOff>
        </xdr:from>
        <xdr:to>
          <xdr:col>4</xdr:col>
          <xdr:colOff>228600</xdr:colOff>
          <xdr:row>37</xdr:row>
          <xdr:rowOff>304800</xdr:rowOff>
        </xdr:to>
        <xdr:sp macro="" textlink="">
          <xdr:nvSpPr>
            <xdr:cNvPr id="2132" name="Option Button 84" hidden="1">
              <a:extLst>
                <a:ext uri="{63B3BB69-23CF-44E3-9099-C40C66FF867C}">
                  <a14:compatExt spid="_x0000_s2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37</xdr:row>
          <xdr:rowOff>104775</xdr:rowOff>
        </xdr:from>
        <xdr:to>
          <xdr:col>5</xdr:col>
          <xdr:colOff>228600</xdr:colOff>
          <xdr:row>37</xdr:row>
          <xdr:rowOff>295275</xdr:rowOff>
        </xdr:to>
        <xdr:sp macro="" textlink="">
          <xdr:nvSpPr>
            <xdr:cNvPr id="2133" name="Option Button 85" hidden="1">
              <a:extLst>
                <a:ext uri="{63B3BB69-23CF-44E3-9099-C40C66FF867C}">
                  <a14:compatExt spid="_x0000_s2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xdr:row>
          <xdr:rowOff>28575</xdr:rowOff>
        </xdr:from>
        <xdr:to>
          <xdr:col>5</xdr:col>
          <xdr:colOff>238125</xdr:colOff>
          <xdr:row>37</xdr:row>
          <xdr:rowOff>333375</xdr:rowOff>
        </xdr:to>
        <xdr:sp macro="" textlink="">
          <xdr:nvSpPr>
            <xdr:cNvPr id="2134" name="Group Box 86" hidden="1">
              <a:extLst>
                <a:ext uri="{63B3BB69-23CF-44E3-9099-C40C66FF867C}">
                  <a14:compatExt spid="_x0000_s21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95250</xdr:rowOff>
        </xdr:from>
        <xdr:to>
          <xdr:col>1</xdr:col>
          <xdr:colOff>228600</xdr:colOff>
          <xdr:row>38</xdr:row>
          <xdr:rowOff>285750</xdr:rowOff>
        </xdr:to>
        <xdr:sp macro="" textlink="">
          <xdr:nvSpPr>
            <xdr:cNvPr id="2135" name="Option Button 87" hidden="1">
              <a:extLst>
                <a:ext uri="{63B3BB69-23CF-44E3-9099-C40C66FF867C}">
                  <a14:compatExt spid="_x0000_s2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38</xdr:row>
          <xdr:rowOff>104775</xdr:rowOff>
        </xdr:from>
        <xdr:to>
          <xdr:col>2</xdr:col>
          <xdr:colOff>228600</xdr:colOff>
          <xdr:row>38</xdr:row>
          <xdr:rowOff>295275</xdr:rowOff>
        </xdr:to>
        <xdr:sp macro="" textlink="">
          <xdr:nvSpPr>
            <xdr:cNvPr id="2136" name="Option Button 88" hidden="1">
              <a:extLst>
                <a:ext uri="{63B3BB69-23CF-44E3-9099-C40C66FF867C}">
                  <a14:compatExt spid="_x0000_s2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38</xdr:row>
          <xdr:rowOff>104775</xdr:rowOff>
        </xdr:from>
        <xdr:to>
          <xdr:col>3</xdr:col>
          <xdr:colOff>228600</xdr:colOff>
          <xdr:row>38</xdr:row>
          <xdr:rowOff>295275</xdr:rowOff>
        </xdr:to>
        <xdr:sp macro="" textlink="">
          <xdr:nvSpPr>
            <xdr:cNvPr id="2137" name="Option Button 89" hidden="1">
              <a:extLst>
                <a:ext uri="{63B3BB69-23CF-44E3-9099-C40C66FF867C}">
                  <a14:compatExt spid="_x0000_s2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38</xdr:row>
          <xdr:rowOff>114300</xdr:rowOff>
        </xdr:from>
        <xdr:to>
          <xdr:col>4</xdr:col>
          <xdr:colOff>228600</xdr:colOff>
          <xdr:row>38</xdr:row>
          <xdr:rowOff>304800</xdr:rowOff>
        </xdr:to>
        <xdr:sp macro="" textlink="">
          <xdr:nvSpPr>
            <xdr:cNvPr id="2138" name="Option Button 90" hidden="1">
              <a:extLst>
                <a:ext uri="{63B3BB69-23CF-44E3-9099-C40C66FF867C}">
                  <a14:compatExt spid="_x0000_s2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38</xdr:row>
          <xdr:rowOff>104775</xdr:rowOff>
        </xdr:from>
        <xdr:to>
          <xdr:col>5</xdr:col>
          <xdr:colOff>228600</xdr:colOff>
          <xdr:row>38</xdr:row>
          <xdr:rowOff>295275</xdr:rowOff>
        </xdr:to>
        <xdr:sp macro="" textlink="">
          <xdr:nvSpPr>
            <xdr:cNvPr id="2139" name="Option Button 91" hidden="1">
              <a:extLst>
                <a:ext uri="{63B3BB69-23CF-44E3-9099-C40C66FF867C}">
                  <a14:compatExt spid="_x0000_s2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28575</xdr:rowOff>
        </xdr:from>
        <xdr:to>
          <xdr:col>5</xdr:col>
          <xdr:colOff>238125</xdr:colOff>
          <xdr:row>38</xdr:row>
          <xdr:rowOff>333375</xdr:rowOff>
        </xdr:to>
        <xdr:sp macro="" textlink="">
          <xdr:nvSpPr>
            <xdr:cNvPr id="2140" name="Group Box 92" hidden="1">
              <a:extLst>
                <a:ext uri="{63B3BB69-23CF-44E3-9099-C40C66FF867C}">
                  <a14:compatExt spid="_x0000_s21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xdr:row>
          <xdr:rowOff>114300</xdr:rowOff>
        </xdr:from>
        <xdr:to>
          <xdr:col>1</xdr:col>
          <xdr:colOff>228600</xdr:colOff>
          <xdr:row>48</xdr:row>
          <xdr:rowOff>304800</xdr:rowOff>
        </xdr:to>
        <xdr:sp macro="" textlink="">
          <xdr:nvSpPr>
            <xdr:cNvPr id="2141" name="Option Button 93" hidden="1">
              <a:extLst>
                <a:ext uri="{63B3BB69-23CF-44E3-9099-C40C66FF867C}">
                  <a14:compatExt spid="_x0000_s2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48</xdr:row>
          <xdr:rowOff>123825</xdr:rowOff>
        </xdr:from>
        <xdr:to>
          <xdr:col>2</xdr:col>
          <xdr:colOff>228600</xdr:colOff>
          <xdr:row>48</xdr:row>
          <xdr:rowOff>314325</xdr:rowOff>
        </xdr:to>
        <xdr:sp macro="" textlink="">
          <xdr:nvSpPr>
            <xdr:cNvPr id="2142" name="Option Button 94" hidden="1">
              <a:extLst>
                <a:ext uri="{63B3BB69-23CF-44E3-9099-C40C66FF867C}">
                  <a14:compatExt spid="_x0000_s2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48</xdr:row>
          <xdr:rowOff>123825</xdr:rowOff>
        </xdr:from>
        <xdr:to>
          <xdr:col>3</xdr:col>
          <xdr:colOff>228600</xdr:colOff>
          <xdr:row>48</xdr:row>
          <xdr:rowOff>314325</xdr:rowOff>
        </xdr:to>
        <xdr:sp macro="" textlink="">
          <xdr:nvSpPr>
            <xdr:cNvPr id="2143" name="Option Button 95" hidden="1">
              <a:extLst>
                <a:ext uri="{63B3BB69-23CF-44E3-9099-C40C66FF867C}">
                  <a14:compatExt spid="_x0000_s2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48</xdr:row>
          <xdr:rowOff>114300</xdr:rowOff>
        </xdr:from>
        <xdr:to>
          <xdr:col>4</xdr:col>
          <xdr:colOff>228600</xdr:colOff>
          <xdr:row>48</xdr:row>
          <xdr:rowOff>304800</xdr:rowOff>
        </xdr:to>
        <xdr:sp macro="" textlink="">
          <xdr:nvSpPr>
            <xdr:cNvPr id="2144" name="Option Button 96" hidden="1">
              <a:extLst>
                <a:ext uri="{63B3BB69-23CF-44E3-9099-C40C66FF867C}">
                  <a14:compatExt spid="_x0000_s2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48</xdr:row>
          <xdr:rowOff>123825</xdr:rowOff>
        </xdr:from>
        <xdr:to>
          <xdr:col>5</xdr:col>
          <xdr:colOff>228600</xdr:colOff>
          <xdr:row>48</xdr:row>
          <xdr:rowOff>314325</xdr:rowOff>
        </xdr:to>
        <xdr:sp macro="" textlink="">
          <xdr:nvSpPr>
            <xdr:cNvPr id="2145" name="Option Button 97" hidden="1">
              <a:extLst>
                <a:ext uri="{63B3BB69-23CF-44E3-9099-C40C66FF867C}">
                  <a14:compatExt spid="_x0000_s2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xdr:row>
          <xdr:rowOff>28575</xdr:rowOff>
        </xdr:from>
        <xdr:to>
          <xdr:col>6</xdr:col>
          <xdr:colOff>0</xdr:colOff>
          <xdr:row>48</xdr:row>
          <xdr:rowOff>361950</xdr:rowOff>
        </xdr:to>
        <xdr:sp macro="" textlink="">
          <xdr:nvSpPr>
            <xdr:cNvPr id="2146" name="Group Box 98" hidden="1">
              <a:extLst>
                <a:ext uri="{63B3BB69-23CF-44E3-9099-C40C66FF867C}">
                  <a14:compatExt spid="_x0000_s21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xdr:row>
          <xdr:rowOff>57150</xdr:rowOff>
        </xdr:from>
        <xdr:to>
          <xdr:col>1</xdr:col>
          <xdr:colOff>228600</xdr:colOff>
          <xdr:row>49</xdr:row>
          <xdr:rowOff>247650</xdr:rowOff>
        </xdr:to>
        <xdr:sp macro="" textlink="">
          <xdr:nvSpPr>
            <xdr:cNvPr id="2147" name="Option Button 99" hidden="1">
              <a:extLst>
                <a:ext uri="{63B3BB69-23CF-44E3-9099-C40C66FF867C}">
                  <a14:compatExt spid="_x0000_s2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49</xdr:row>
          <xdr:rowOff>57150</xdr:rowOff>
        </xdr:from>
        <xdr:to>
          <xdr:col>2</xdr:col>
          <xdr:colOff>228600</xdr:colOff>
          <xdr:row>49</xdr:row>
          <xdr:rowOff>247650</xdr:rowOff>
        </xdr:to>
        <xdr:sp macro="" textlink="">
          <xdr:nvSpPr>
            <xdr:cNvPr id="2148" name="Option Button 100" hidden="1">
              <a:extLst>
                <a:ext uri="{63B3BB69-23CF-44E3-9099-C40C66FF867C}">
                  <a14:compatExt spid="_x0000_s2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49</xdr:row>
          <xdr:rowOff>66675</xdr:rowOff>
        </xdr:from>
        <xdr:to>
          <xdr:col>3</xdr:col>
          <xdr:colOff>228600</xdr:colOff>
          <xdr:row>49</xdr:row>
          <xdr:rowOff>257175</xdr:rowOff>
        </xdr:to>
        <xdr:sp macro="" textlink="">
          <xdr:nvSpPr>
            <xdr:cNvPr id="2149" name="Option Button 101" hidden="1">
              <a:extLst>
                <a:ext uri="{63B3BB69-23CF-44E3-9099-C40C66FF867C}">
                  <a14:compatExt spid="_x0000_s2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49</xdr:row>
          <xdr:rowOff>57150</xdr:rowOff>
        </xdr:from>
        <xdr:to>
          <xdr:col>4</xdr:col>
          <xdr:colOff>228600</xdr:colOff>
          <xdr:row>49</xdr:row>
          <xdr:rowOff>247650</xdr:rowOff>
        </xdr:to>
        <xdr:sp macro="" textlink="">
          <xdr:nvSpPr>
            <xdr:cNvPr id="2150" name="Option Button 102" hidden="1">
              <a:extLst>
                <a:ext uri="{63B3BB69-23CF-44E3-9099-C40C66FF867C}">
                  <a14:compatExt spid="_x0000_s2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49</xdr:row>
          <xdr:rowOff>57150</xdr:rowOff>
        </xdr:from>
        <xdr:to>
          <xdr:col>5</xdr:col>
          <xdr:colOff>228600</xdr:colOff>
          <xdr:row>49</xdr:row>
          <xdr:rowOff>247650</xdr:rowOff>
        </xdr:to>
        <xdr:sp macro="" textlink="">
          <xdr:nvSpPr>
            <xdr:cNvPr id="2151" name="Option Button 103" hidden="1">
              <a:extLst>
                <a:ext uri="{63B3BB69-23CF-44E3-9099-C40C66FF867C}">
                  <a14:compatExt spid="_x0000_s2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xdr:row>
          <xdr:rowOff>28575</xdr:rowOff>
        </xdr:from>
        <xdr:to>
          <xdr:col>6</xdr:col>
          <xdr:colOff>0</xdr:colOff>
          <xdr:row>49</xdr:row>
          <xdr:rowOff>333375</xdr:rowOff>
        </xdr:to>
        <xdr:sp macro="" textlink="">
          <xdr:nvSpPr>
            <xdr:cNvPr id="2152" name="Group Box 104" hidden="1">
              <a:extLst>
                <a:ext uri="{63B3BB69-23CF-44E3-9099-C40C66FF867C}">
                  <a14:compatExt spid="_x0000_s21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xdr:row>
          <xdr:rowOff>76200</xdr:rowOff>
        </xdr:from>
        <xdr:to>
          <xdr:col>1</xdr:col>
          <xdr:colOff>228600</xdr:colOff>
          <xdr:row>50</xdr:row>
          <xdr:rowOff>266700</xdr:rowOff>
        </xdr:to>
        <xdr:sp macro="" textlink="">
          <xdr:nvSpPr>
            <xdr:cNvPr id="2153" name="Option Button 105" hidden="1">
              <a:extLst>
                <a:ext uri="{63B3BB69-23CF-44E3-9099-C40C66FF867C}">
                  <a14:compatExt spid="_x0000_s2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50</xdr:row>
          <xdr:rowOff>95250</xdr:rowOff>
        </xdr:from>
        <xdr:to>
          <xdr:col>2</xdr:col>
          <xdr:colOff>228600</xdr:colOff>
          <xdr:row>50</xdr:row>
          <xdr:rowOff>285750</xdr:rowOff>
        </xdr:to>
        <xdr:sp macro="" textlink="">
          <xdr:nvSpPr>
            <xdr:cNvPr id="2154" name="Option Button 106" hidden="1">
              <a:extLst>
                <a:ext uri="{63B3BB69-23CF-44E3-9099-C40C66FF867C}">
                  <a14:compatExt spid="_x0000_s2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50</xdr:row>
          <xdr:rowOff>104775</xdr:rowOff>
        </xdr:from>
        <xdr:to>
          <xdr:col>3</xdr:col>
          <xdr:colOff>228600</xdr:colOff>
          <xdr:row>50</xdr:row>
          <xdr:rowOff>295275</xdr:rowOff>
        </xdr:to>
        <xdr:sp macro="" textlink="">
          <xdr:nvSpPr>
            <xdr:cNvPr id="2155" name="Option Button 107" hidden="1">
              <a:extLst>
                <a:ext uri="{63B3BB69-23CF-44E3-9099-C40C66FF867C}">
                  <a14:compatExt spid="_x0000_s2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50</xdr:row>
          <xdr:rowOff>95250</xdr:rowOff>
        </xdr:from>
        <xdr:to>
          <xdr:col>4</xdr:col>
          <xdr:colOff>228600</xdr:colOff>
          <xdr:row>50</xdr:row>
          <xdr:rowOff>285750</xdr:rowOff>
        </xdr:to>
        <xdr:sp macro="" textlink="">
          <xdr:nvSpPr>
            <xdr:cNvPr id="2156" name="Option Button 108" hidden="1">
              <a:extLst>
                <a:ext uri="{63B3BB69-23CF-44E3-9099-C40C66FF867C}">
                  <a14:compatExt spid="_x0000_s2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50</xdr:row>
          <xdr:rowOff>95250</xdr:rowOff>
        </xdr:from>
        <xdr:to>
          <xdr:col>5</xdr:col>
          <xdr:colOff>228600</xdr:colOff>
          <xdr:row>50</xdr:row>
          <xdr:rowOff>285750</xdr:rowOff>
        </xdr:to>
        <xdr:sp macro="" textlink="">
          <xdr:nvSpPr>
            <xdr:cNvPr id="2157" name="Option Button 109" hidden="1">
              <a:extLst>
                <a:ext uri="{63B3BB69-23CF-44E3-9099-C40C66FF867C}">
                  <a14:compatExt spid="_x0000_s2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xdr:row>
          <xdr:rowOff>28575</xdr:rowOff>
        </xdr:from>
        <xdr:to>
          <xdr:col>6</xdr:col>
          <xdr:colOff>0</xdr:colOff>
          <xdr:row>50</xdr:row>
          <xdr:rowOff>333375</xdr:rowOff>
        </xdr:to>
        <xdr:sp macro="" textlink="">
          <xdr:nvSpPr>
            <xdr:cNvPr id="2158" name="Group Box 110" hidden="1">
              <a:extLst>
                <a:ext uri="{63B3BB69-23CF-44E3-9099-C40C66FF867C}">
                  <a14:compatExt spid="_x0000_s21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xdr:row>
          <xdr:rowOff>95250</xdr:rowOff>
        </xdr:from>
        <xdr:to>
          <xdr:col>1</xdr:col>
          <xdr:colOff>228600</xdr:colOff>
          <xdr:row>51</xdr:row>
          <xdr:rowOff>285750</xdr:rowOff>
        </xdr:to>
        <xdr:sp macro="" textlink="">
          <xdr:nvSpPr>
            <xdr:cNvPr id="2159" name="Option Button 111" hidden="1">
              <a:extLst>
                <a:ext uri="{63B3BB69-23CF-44E3-9099-C40C66FF867C}">
                  <a14:compatExt spid="_x0000_s2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51</xdr:row>
          <xdr:rowOff>104775</xdr:rowOff>
        </xdr:from>
        <xdr:to>
          <xdr:col>2</xdr:col>
          <xdr:colOff>228600</xdr:colOff>
          <xdr:row>51</xdr:row>
          <xdr:rowOff>295275</xdr:rowOff>
        </xdr:to>
        <xdr:sp macro="" textlink="">
          <xdr:nvSpPr>
            <xdr:cNvPr id="2160" name="Option Button 112" hidden="1">
              <a:extLst>
                <a:ext uri="{63B3BB69-23CF-44E3-9099-C40C66FF867C}">
                  <a14:compatExt spid="_x0000_s2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51</xdr:row>
          <xdr:rowOff>104775</xdr:rowOff>
        </xdr:from>
        <xdr:to>
          <xdr:col>3</xdr:col>
          <xdr:colOff>228600</xdr:colOff>
          <xdr:row>51</xdr:row>
          <xdr:rowOff>295275</xdr:rowOff>
        </xdr:to>
        <xdr:sp macro="" textlink="">
          <xdr:nvSpPr>
            <xdr:cNvPr id="2161" name="Option Button 113" hidden="1">
              <a:extLst>
                <a:ext uri="{63B3BB69-23CF-44E3-9099-C40C66FF867C}">
                  <a14:compatExt spid="_x0000_s2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51</xdr:row>
          <xdr:rowOff>114300</xdr:rowOff>
        </xdr:from>
        <xdr:to>
          <xdr:col>4</xdr:col>
          <xdr:colOff>228600</xdr:colOff>
          <xdr:row>51</xdr:row>
          <xdr:rowOff>304800</xdr:rowOff>
        </xdr:to>
        <xdr:sp macro="" textlink="">
          <xdr:nvSpPr>
            <xdr:cNvPr id="2162" name="Option Button 114" hidden="1">
              <a:extLst>
                <a:ext uri="{63B3BB69-23CF-44E3-9099-C40C66FF867C}">
                  <a14:compatExt spid="_x0000_s2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51</xdr:row>
          <xdr:rowOff>104775</xdr:rowOff>
        </xdr:from>
        <xdr:to>
          <xdr:col>5</xdr:col>
          <xdr:colOff>228600</xdr:colOff>
          <xdr:row>51</xdr:row>
          <xdr:rowOff>295275</xdr:rowOff>
        </xdr:to>
        <xdr:sp macro="" textlink="">
          <xdr:nvSpPr>
            <xdr:cNvPr id="2163" name="Option Button 115" hidden="1">
              <a:extLst>
                <a:ext uri="{63B3BB69-23CF-44E3-9099-C40C66FF867C}">
                  <a14:compatExt spid="_x0000_s2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xdr:row>
          <xdr:rowOff>28575</xdr:rowOff>
        </xdr:from>
        <xdr:to>
          <xdr:col>6</xdr:col>
          <xdr:colOff>0</xdr:colOff>
          <xdr:row>51</xdr:row>
          <xdr:rowOff>333375</xdr:rowOff>
        </xdr:to>
        <xdr:sp macro="" textlink="">
          <xdr:nvSpPr>
            <xdr:cNvPr id="2164" name="Group Box 116" hidden="1">
              <a:extLst>
                <a:ext uri="{63B3BB69-23CF-44E3-9099-C40C66FF867C}">
                  <a14:compatExt spid="_x0000_s21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xdr:row>
          <xdr:rowOff>95250</xdr:rowOff>
        </xdr:from>
        <xdr:to>
          <xdr:col>1</xdr:col>
          <xdr:colOff>228600</xdr:colOff>
          <xdr:row>52</xdr:row>
          <xdr:rowOff>285750</xdr:rowOff>
        </xdr:to>
        <xdr:sp macro="" textlink="">
          <xdr:nvSpPr>
            <xdr:cNvPr id="2165" name="Option Button 117" hidden="1">
              <a:extLst>
                <a:ext uri="{63B3BB69-23CF-44E3-9099-C40C66FF867C}">
                  <a14:compatExt spid="_x0000_s2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52</xdr:row>
          <xdr:rowOff>104775</xdr:rowOff>
        </xdr:from>
        <xdr:to>
          <xdr:col>2</xdr:col>
          <xdr:colOff>228600</xdr:colOff>
          <xdr:row>52</xdr:row>
          <xdr:rowOff>295275</xdr:rowOff>
        </xdr:to>
        <xdr:sp macro="" textlink="">
          <xdr:nvSpPr>
            <xdr:cNvPr id="2166" name="Option Button 118" hidden="1">
              <a:extLst>
                <a:ext uri="{63B3BB69-23CF-44E3-9099-C40C66FF867C}">
                  <a14:compatExt spid="_x0000_s2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52</xdr:row>
          <xdr:rowOff>104775</xdr:rowOff>
        </xdr:from>
        <xdr:to>
          <xdr:col>3</xdr:col>
          <xdr:colOff>228600</xdr:colOff>
          <xdr:row>52</xdr:row>
          <xdr:rowOff>295275</xdr:rowOff>
        </xdr:to>
        <xdr:sp macro="" textlink="">
          <xdr:nvSpPr>
            <xdr:cNvPr id="2167" name="Option Button 119" hidden="1">
              <a:extLst>
                <a:ext uri="{63B3BB69-23CF-44E3-9099-C40C66FF867C}">
                  <a14:compatExt spid="_x0000_s2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52</xdr:row>
          <xdr:rowOff>114300</xdr:rowOff>
        </xdr:from>
        <xdr:to>
          <xdr:col>4</xdr:col>
          <xdr:colOff>228600</xdr:colOff>
          <xdr:row>52</xdr:row>
          <xdr:rowOff>304800</xdr:rowOff>
        </xdr:to>
        <xdr:sp macro="" textlink="">
          <xdr:nvSpPr>
            <xdr:cNvPr id="2168" name="Option Button 120" hidden="1">
              <a:extLst>
                <a:ext uri="{63B3BB69-23CF-44E3-9099-C40C66FF867C}">
                  <a14:compatExt spid="_x0000_s2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52</xdr:row>
          <xdr:rowOff>104775</xdr:rowOff>
        </xdr:from>
        <xdr:to>
          <xdr:col>5</xdr:col>
          <xdr:colOff>228600</xdr:colOff>
          <xdr:row>52</xdr:row>
          <xdr:rowOff>295275</xdr:rowOff>
        </xdr:to>
        <xdr:sp macro="" textlink="">
          <xdr:nvSpPr>
            <xdr:cNvPr id="2169" name="Option Button 121" hidden="1">
              <a:extLst>
                <a:ext uri="{63B3BB69-23CF-44E3-9099-C40C66FF867C}">
                  <a14:compatExt spid="_x0000_s2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xdr:row>
          <xdr:rowOff>28575</xdr:rowOff>
        </xdr:from>
        <xdr:to>
          <xdr:col>6</xdr:col>
          <xdr:colOff>0</xdr:colOff>
          <xdr:row>52</xdr:row>
          <xdr:rowOff>333375</xdr:rowOff>
        </xdr:to>
        <xdr:sp macro="" textlink="">
          <xdr:nvSpPr>
            <xdr:cNvPr id="2170" name="Group Box 122" hidden="1">
              <a:extLst>
                <a:ext uri="{63B3BB69-23CF-44E3-9099-C40C66FF867C}">
                  <a14:compatExt spid="_x0000_s21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absolute">
    <xdr:from>
      <xdr:col>16</xdr:col>
      <xdr:colOff>57149</xdr:colOff>
      <xdr:row>0</xdr:row>
      <xdr:rowOff>47624</xdr:rowOff>
    </xdr:from>
    <xdr:to>
      <xdr:col>17</xdr:col>
      <xdr:colOff>2771775</xdr:colOff>
      <xdr:row>5</xdr:row>
      <xdr:rowOff>9524</xdr:rowOff>
    </xdr:to>
    <xdr:sp macro="" textlink="">
      <xdr:nvSpPr>
        <xdr:cNvPr id="120" name="Rounded Rectangle 119"/>
        <xdr:cNvSpPr/>
      </xdr:nvSpPr>
      <xdr:spPr>
        <a:xfrm>
          <a:off x="7277099" y="47624"/>
          <a:ext cx="3028951" cy="1247775"/>
        </a:xfrm>
        <a:prstGeom prst="roundRect">
          <a:avLst/>
        </a:prstGeom>
        <a:solidFill>
          <a:srgbClr val="C0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d-ID" sz="1100" b="1"/>
            <a:t>Panduan</a:t>
          </a:r>
          <a:r>
            <a:rPr lang="id-ID" sz="1100" b="1" baseline="0"/>
            <a:t> Skoring berdasarkan bukti fisik:</a:t>
          </a:r>
        </a:p>
        <a:p>
          <a:pPr algn="l"/>
          <a:r>
            <a:rPr lang="id-ID" sz="1100" b="1" baseline="0"/>
            <a:t>skor 0 bila kuantitas/kualitas bukti 0% - 25%</a:t>
          </a:r>
        </a:p>
        <a:p>
          <a:pPr algn="l"/>
          <a:r>
            <a:rPr lang="id-ID" sz="1100" b="1" baseline="0"/>
            <a:t>skor 1 bila kuantitas/kualitas bukti 26% - 50%</a:t>
          </a:r>
        </a:p>
        <a:p>
          <a:pPr algn="l"/>
          <a:r>
            <a:rPr lang="id-ID" sz="1100" b="1" baseline="0"/>
            <a:t>skor 2 bila kuantitas/kualitas bukti 51% - 75%</a:t>
          </a:r>
        </a:p>
        <a:p>
          <a:pPr algn="l"/>
          <a:r>
            <a:rPr lang="id-ID" sz="1100" b="1" baseline="0"/>
            <a:t>skor 3 bila kuantitas/kualitas bukti 76% - 90%</a:t>
          </a:r>
        </a:p>
        <a:p>
          <a:pPr algn="l"/>
          <a:r>
            <a:rPr lang="id-ID" sz="1100" b="1" baseline="0"/>
            <a:t>skor 4 bila kuantitas/kualitas bukti 91% - 100% </a:t>
          </a:r>
          <a:endParaRPr lang="en-US" sz="1100" b="1"/>
        </a:p>
      </xdr:txBody>
    </xdr:sp>
    <xdr:clientData/>
  </xdr:twoCellAnchor>
  <xdr:twoCellAnchor>
    <xdr:from>
      <xdr:col>8</xdr:col>
      <xdr:colOff>895350</xdr:colOff>
      <xdr:row>0</xdr:row>
      <xdr:rowOff>28575</xdr:rowOff>
    </xdr:from>
    <xdr:to>
      <xdr:col>9</xdr:col>
      <xdr:colOff>514350</xdr:colOff>
      <xdr:row>2</xdr:row>
      <xdr:rowOff>152399</xdr:rowOff>
    </xdr:to>
    <xdr:sp macro="" textlink="">
      <xdr:nvSpPr>
        <xdr:cNvPr id="119" name="Rounded Rectangle 118">
          <a:hlinkClick xmlns:r="http://schemas.openxmlformats.org/officeDocument/2006/relationships" r:id="rId1"/>
        </xdr:cNvPr>
        <xdr:cNvSpPr/>
      </xdr:nvSpPr>
      <xdr:spPr>
        <a:xfrm>
          <a:off x="5495925" y="28575"/>
          <a:ext cx="1066800" cy="638174"/>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clientData fPrintsWithSheet="0"/>
  </xdr:twoCellAnchor>
  <xdr:twoCellAnchor>
    <xdr:from>
      <xdr:col>1</xdr:col>
      <xdr:colOff>9524</xdr:colOff>
      <xdr:row>0</xdr:row>
      <xdr:rowOff>38100</xdr:rowOff>
    </xdr:from>
    <xdr:to>
      <xdr:col>8</xdr:col>
      <xdr:colOff>885826</xdr:colOff>
      <xdr:row>1</xdr:row>
      <xdr:rowOff>171450</xdr:rowOff>
    </xdr:to>
    <xdr:grpSp>
      <xdr:nvGrpSpPr>
        <xdr:cNvPr id="4" name="Group 3"/>
        <xdr:cNvGrpSpPr/>
      </xdr:nvGrpSpPr>
      <xdr:grpSpPr>
        <a:xfrm>
          <a:off x="476249" y="38100"/>
          <a:ext cx="5010152" cy="390525"/>
          <a:chOff x="476249" y="38100"/>
          <a:chExt cx="5010152" cy="390525"/>
        </a:xfrm>
      </xdr:grpSpPr>
      <xdr:sp macro="" textlink="">
        <xdr:nvSpPr>
          <xdr:cNvPr id="121" name="Rounded Rectangle 120">
            <a:hlinkClick xmlns:r="http://schemas.openxmlformats.org/officeDocument/2006/relationships" r:id="rId2"/>
          </xdr:cNvPr>
          <xdr:cNvSpPr/>
        </xdr:nvSpPr>
        <xdr:spPr>
          <a:xfrm>
            <a:off x="476249" y="38100"/>
            <a:ext cx="1238251" cy="390525"/>
          </a:xfrm>
          <a:prstGeom prst="roundRect">
            <a:avLst/>
          </a:prstGeom>
          <a:solidFill>
            <a:schemeClr val="accent2"/>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1</a:t>
            </a:r>
            <a:endParaRPr lang="en-US" sz="1400" b="1"/>
          </a:p>
        </xdr:txBody>
      </xdr:sp>
      <xdr:sp macro="" textlink="">
        <xdr:nvSpPr>
          <xdr:cNvPr id="123" name="Rounded Rectangle 122">
            <a:hlinkClick xmlns:r="http://schemas.openxmlformats.org/officeDocument/2006/relationships" r:id="rId3"/>
          </xdr:cNvPr>
          <xdr:cNvSpPr/>
        </xdr:nvSpPr>
        <xdr:spPr>
          <a:xfrm>
            <a:off x="1733550" y="38100"/>
            <a:ext cx="1238251" cy="390525"/>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2</a:t>
            </a:r>
            <a:endParaRPr lang="en-US" sz="1400" b="1"/>
          </a:p>
        </xdr:txBody>
      </xdr:sp>
      <xdr:sp macro="" textlink="">
        <xdr:nvSpPr>
          <xdr:cNvPr id="124" name="Rounded Rectangle 123">
            <a:hlinkClick xmlns:r="http://schemas.openxmlformats.org/officeDocument/2006/relationships" r:id="rId4"/>
          </xdr:cNvPr>
          <xdr:cNvSpPr/>
        </xdr:nvSpPr>
        <xdr:spPr>
          <a:xfrm>
            <a:off x="2990850" y="38100"/>
            <a:ext cx="1238251" cy="390525"/>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3</a:t>
            </a:r>
            <a:endParaRPr lang="en-US" sz="1400" b="1"/>
          </a:p>
        </xdr:txBody>
      </xdr:sp>
      <xdr:sp macro="" textlink="">
        <xdr:nvSpPr>
          <xdr:cNvPr id="125" name="Rounded Rectangle 124">
            <a:hlinkClick xmlns:r="http://schemas.openxmlformats.org/officeDocument/2006/relationships" r:id="rId5"/>
          </xdr:cNvPr>
          <xdr:cNvSpPr/>
        </xdr:nvSpPr>
        <xdr:spPr>
          <a:xfrm>
            <a:off x="4248150" y="38100"/>
            <a:ext cx="1238251" cy="390525"/>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4</a:t>
            </a:r>
            <a:endParaRPr lang="en-US" sz="1400" b="1"/>
          </a:p>
        </xdr:txBody>
      </xdr:sp>
    </xdr:grpSp>
    <xdr:clientData fPrintsWithSheet="0"/>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7</xdr:row>
          <xdr:rowOff>114300</xdr:rowOff>
        </xdr:from>
        <xdr:to>
          <xdr:col>1</xdr:col>
          <xdr:colOff>228600</xdr:colOff>
          <xdr:row>7</xdr:row>
          <xdr:rowOff>304800</xdr:rowOff>
        </xdr:to>
        <xdr:sp macro="" textlink="">
          <xdr:nvSpPr>
            <xdr:cNvPr id="3073" name="Option Button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7</xdr:row>
          <xdr:rowOff>123825</xdr:rowOff>
        </xdr:from>
        <xdr:to>
          <xdr:col>2</xdr:col>
          <xdr:colOff>228600</xdr:colOff>
          <xdr:row>7</xdr:row>
          <xdr:rowOff>314325</xdr:rowOff>
        </xdr:to>
        <xdr:sp macro="" textlink="">
          <xdr:nvSpPr>
            <xdr:cNvPr id="3074" name="Option Button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7</xdr:row>
          <xdr:rowOff>123825</xdr:rowOff>
        </xdr:from>
        <xdr:to>
          <xdr:col>3</xdr:col>
          <xdr:colOff>228600</xdr:colOff>
          <xdr:row>7</xdr:row>
          <xdr:rowOff>314325</xdr:rowOff>
        </xdr:to>
        <xdr:sp macro="" textlink="">
          <xdr:nvSpPr>
            <xdr:cNvPr id="3075" name="Option Button 3" hidden="1">
              <a:extLst>
                <a:ext uri="{63B3BB69-23CF-44E3-9099-C40C66FF867C}">
                  <a14:compatExt spid="_x0000_s3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xdr:row>
          <xdr:rowOff>114300</xdr:rowOff>
        </xdr:from>
        <xdr:to>
          <xdr:col>4</xdr:col>
          <xdr:colOff>228600</xdr:colOff>
          <xdr:row>7</xdr:row>
          <xdr:rowOff>304800</xdr:rowOff>
        </xdr:to>
        <xdr:sp macro="" textlink="">
          <xdr:nvSpPr>
            <xdr:cNvPr id="3076" name="Option Button 4" hidden="1">
              <a:extLst>
                <a:ext uri="{63B3BB69-23CF-44E3-9099-C40C66FF867C}">
                  <a14:compatExt spid="_x0000_s3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7</xdr:row>
          <xdr:rowOff>123825</xdr:rowOff>
        </xdr:from>
        <xdr:to>
          <xdr:col>5</xdr:col>
          <xdr:colOff>228600</xdr:colOff>
          <xdr:row>7</xdr:row>
          <xdr:rowOff>314325</xdr:rowOff>
        </xdr:to>
        <xdr:sp macro="" textlink="">
          <xdr:nvSpPr>
            <xdr:cNvPr id="3077" name="Option Button 5" hidden="1">
              <a:extLst>
                <a:ext uri="{63B3BB69-23CF-44E3-9099-C40C66FF867C}">
                  <a14:compatExt spid="_x0000_s3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6</xdr:col>
          <xdr:colOff>0</xdr:colOff>
          <xdr:row>7</xdr:row>
          <xdr:rowOff>361950</xdr:rowOff>
        </xdr:to>
        <xdr:sp macro="" textlink="">
          <xdr:nvSpPr>
            <xdr:cNvPr id="3078" name="Group Box 6" hidden="1">
              <a:extLst>
                <a:ext uri="{63B3BB69-23CF-44E3-9099-C40C66FF867C}">
                  <a14:compatExt spid="_x0000_s30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228600</xdr:colOff>
          <xdr:row>8</xdr:row>
          <xdr:rowOff>247650</xdr:rowOff>
        </xdr:to>
        <xdr:sp macro="" textlink="">
          <xdr:nvSpPr>
            <xdr:cNvPr id="3079" name="Option Button 7" hidden="1">
              <a:extLst>
                <a:ext uri="{63B3BB69-23CF-44E3-9099-C40C66FF867C}">
                  <a14:compatExt spid="_x0000_s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8</xdr:row>
          <xdr:rowOff>57150</xdr:rowOff>
        </xdr:from>
        <xdr:to>
          <xdr:col>2</xdr:col>
          <xdr:colOff>228600</xdr:colOff>
          <xdr:row>8</xdr:row>
          <xdr:rowOff>247650</xdr:rowOff>
        </xdr:to>
        <xdr:sp macro="" textlink="">
          <xdr:nvSpPr>
            <xdr:cNvPr id="3080" name="Option Button 8" hidden="1">
              <a:extLst>
                <a:ext uri="{63B3BB69-23CF-44E3-9099-C40C66FF867C}">
                  <a14:compatExt spid="_x0000_s3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8</xdr:row>
          <xdr:rowOff>66675</xdr:rowOff>
        </xdr:from>
        <xdr:to>
          <xdr:col>3</xdr:col>
          <xdr:colOff>228600</xdr:colOff>
          <xdr:row>8</xdr:row>
          <xdr:rowOff>257175</xdr:rowOff>
        </xdr:to>
        <xdr:sp macro="" textlink="">
          <xdr:nvSpPr>
            <xdr:cNvPr id="3081" name="Option Button 9" hidden="1">
              <a:extLst>
                <a:ext uri="{63B3BB69-23CF-44E3-9099-C40C66FF867C}">
                  <a14:compatExt spid="_x0000_s3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xdr:row>
          <xdr:rowOff>57150</xdr:rowOff>
        </xdr:from>
        <xdr:to>
          <xdr:col>4</xdr:col>
          <xdr:colOff>228600</xdr:colOff>
          <xdr:row>8</xdr:row>
          <xdr:rowOff>247650</xdr:rowOff>
        </xdr:to>
        <xdr:sp macro="" textlink="">
          <xdr:nvSpPr>
            <xdr:cNvPr id="3082" name="Option Button 10" hidden="1">
              <a:extLst>
                <a:ext uri="{63B3BB69-23CF-44E3-9099-C40C66FF867C}">
                  <a14:compatExt spid="_x0000_s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8</xdr:row>
          <xdr:rowOff>57150</xdr:rowOff>
        </xdr:from>
        <xdr:to>
          <xdr:col>5</xdr:col>
          <xdr:colOff>228600</xdr:colOff>
          <xdr:row>8</xdr:row>
          <xdr:rowOff>247650</xdr:rowOff>
        </xdr:to>
        <xdr:sp macro="" textlink="">
          <xdr:nvSpPr>
            <xdr:cNvPr id="3083" name="Option Button 11" hidden="1">
              <a:extLst>
                <a:ext uri="{63B3BB69-23CF-44E3-9099-C40C66FF867C}">
                  <a14:compatExt spid="_x0000_s3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6</xdr:col>
          <xdr:colOff>0</xdr:colOff>
          <xdr:row>8</xdr:row>
          <xdr:rowOff>333375</xdr:rowOff>
        </xdr:to>
        <xdr:sp macro="" textlink="">
          <xdr:nvSpPr>
            <xdr:cNvPr id="3084" name="Group Box 12" hidden="1">
              <a:extLst>
                <a:ext uri="{63B3BB69-23CF-44E3-9099-C40C66FF867C}">
                  <a14:compatExt spid="_x0000_s30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76200</xdr:rowOff>
        </xdr:from>
        <xdr:to>
          <xdr:col>1</xdr:col>
          <xdr:colOff>228600</xdr:colOff>
          <xdr:row>9</xdr:row>
          <xdr:rowOff>266700</xdr:rowOff>
        </xdr:to>
        <xdr:sp macro="" textlink="">
          <xdr:nvSpPr>
            <xdr:cNvPr id="3085" name="Option Button 13" hidden="1">
              <a:extLst>
                <a:ext uri="{63B3BB69-23CF-44E3-9099-C40C66FF867C}">
                  <a14:compatExt spid="_x0000_s3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9</xdr:row>
          <xdr:rowOff>95250</xdr:rowOff>
        </xdr:from>
        <xdr:to>
          <xdr:col>2</xdr:col>
          <xdr:colOff>228600</xdr:colOff>
          <xdr:row>9</xdr:row>
          <xdr:rowOff>285750</xdr:rowOff>
        </xdr:to>
        <xdr:sp macro="" textlink="">
          <xdr:nvSpPr>
            <xdr:cNvPr id="3086" name="Option Button 14" hidden="1">
              <a:extLst>
                <a:ext uri="{63B3BB69-23CF-44E3-9099-C40C66FF867C}">
                  <a14:compatExt spid="_x0000_s3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9</xdr:row>
          <xdr:rowOff>104775</xdr:rowOff>
        </xdr:from>
        <xdr:to>
          <xdr:col>3</xdr:col>
          <xdr:colOff>228600</xdr:colOff>
          <xdr:row>9</xdr:row>
          <xdr:rowOff>295275</xdr:rowOff>
        </xdr:to>
        <xdr:sp macro="" textlink="">
          <xdr:nvSpPr>
            <xdr:cNvPr id="3087" name="Option Button 15" hidden="1">
              <a:extLst>
                <a:ext uri="{63B3BB69-23CF-44E3-9099-C40C66FF867C}">
                  <a14:compatExt spid="_x0000_s3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9</xdr:row>
          <xdr:rowOff>95250</xdr:rowOff>
        </xdr:from>
        <xdr:to>
          <xdr:col>4</xdr:col>
          <xdr:colOff>228600</xdr:colOff>
          <xdr:row>9</xdr:row>
          <xdr:rowOff>285750</xdr:rowOff>
        </xdr:to>
        <xdr:sp macro="" textlink="">
          <xdr:nvSpPr>
            <xdr:cNvPr id="3088" name="Option Button 16" hidden="1">
              <a:extLst>
                <a:ext uri="{63B3BB69-23CF-44E3-9099-C40C66FF867C}">
                  <a14:compatExt spid="_x0000_s3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9</xdr:row>
          <xdr:rowOff>95250</xdr:rowOff>
        </xdr:from>
        <xdr:to>
          <xdr:col>5</xdr:col>
          <xdr:colOff>228600</xdr:colOff>
          <xdr:row>9</xdr:row>
          <xdr:rowOff>285750</xdr:rowOff>
        </xdr:to>
        <xdr:sp macro="" textlink="">
          <xdr:nvSpPr>
            <xdr:cNvPr id="3089" name="Option Button 17" hidden="1">
              <a:extLst>
                <a:ext uri="{63B3BB69-23CF-44E3-9099-C40C66FF867C}">
                  <a14:compatExt spid="_x0000_s3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6</xdr:col>
          <xdr:colOff>0</xdr:colOff>
          <xdr:row>9</xdr:row>
          <xdr:rowOff>333375</xdr:rowOff>
        </xdr:to>
        <xdr:sp macro="" textlink="">
          <xdr:nvSpPr>
            <xdr:cNvPr id="3090" name="Group Box 18" hidden="1">
              <a:extLst>
                <a:ext uri="{63B3BB69-23CF-44E3-9099-C40C66FF867C}">
                  <a14:compatExt spid="_x0000_s30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95250</xdr:rowOff>
        </xdr:from>
        <xdr:to>
          <xdr:col>1</xdr:col>
          <xdr:colOff>228600</xdr:colOff>
          <xdr:row>10</xdr:row>
          <xdr:rowOff>285750</xdr:rowOff>
        </xdr:to>
        <xdr:sp macro="" textlink="">
          <xdr:nvSpPr>
            <xdr:cNvPr id="3091" name="Option Button 19" hidden="1">
              <a:extLst>
                <a:ext uri="{63B3BB69-23CF-44E3-9099-C40C66FF867C}">
                  <a14:compatExt spid="_x0000_s3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10</xdr:row>
          <xdr:rowOff>104775</xdr:rowOff>
        </xdr:from>
        <xdr:to>
          <xdr:col>2</xdr:col>
          <xdr:colOff>228600</xdr:colOff>
          <xdr:row>10</xdr:row>
          <xdr:rowOff>295275</xdr:rowOff>
        </xdr:to>
        <xdr:sp macro="" textlink="">
          <xdr:nvSpPr>
            <xdr:cNvPr id="3092" name="Option Button 20" hidden="1">
              <a:extLst>
                <a:ext uri="{63B3BB69-23CF-44E3-9099-C40C66FF867C}">
                  <a14:compatExt spid="_x0000_s3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10</xdr:row>
          <xdr:rowOff>104775</xdr:rowOff>
        </xdr:from>
        <xdr:to>
          <xdr:col>3</xdr:col>
          <xdr:colOff>228600</xdr:colOff>
          <xdr:row>10</xdr:row>
          <xdr:rowOff>295275</xdr:rowOff>
        </xdr:to>
        <xdr:sp macro="" textlink="">
          <xdr:nvSpPr>
            <xdr:cNvPr id="3093" name="Option Button 21" hidden="1">
              <a:extLst>
                <a:ext uri="{63B3BB69-23CF-44E3-9099-C40C66FF867C}">
                  <a14:compatExt spid="_x0000_s3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xdr:row>
          <xdr:rowOff>114300</xdr:rowOff>
        </xdr:from>
        <xdr:to>
          <xdr:col>4</xdr:col>
          <xdr:colOff>228600</xdr:colOff>
          <xdr:row>10</xdr:row>
          <xdr:rowOff>304800</xdr:rowOff>
        </xdr:to>
        <xdr:sp macro="" textlink="">
          <xdr:nvSpPr>
            <xdr:cNvPr id="3094" name="Option Button 22" hidden="1">
              <a:extLst>
                <a:ext uri="{63B3BB69-23CF-44E3-9099-C40C66FF867C}">
                  <a14:compatExt spid="_x0000_s3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xdr:row>
          <xdr:rowOff>104775</xdr:rowOff>
        </xdr:from>
        <xdr:to>
          <xdr:col>5</xdr:col>
          <xdr:colOff>228600</xdr:colOff>
          <xdr:row>10</xdr:row>
          <xdr:rowOff>295275</xdr:rowOff>
        </xdr:to>
        <xdr:sp macro="" textlink="">
          <xdr:nvSpPr>
            <xdr:cNvPr id="3095" name="Option Button 23" hidden="1">
              <a:extLst>
                <a:ext uri="{63B3BB69-23CF-44E3-9099-C40C66FF867C}">
                  <a14:compatExt spid="_x0000_s3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6</xdr:col>
          <xdr:colOff>0</xdr:colOff>
          <xdr:row>10</xdr:row>
          <xdr:rowOff>333375</xdr:rowOff>
        </xdr:to>
        <xdr:sp macro="" textlink="">
          <xdr:nvSpPr>
            <xdr:cNvPr id="3096" name="Group Box 24" hidden="1">
              <a:extLst>
                <a:ext uri="{63B3BB69-23CF-44E3-9099-C40C66FF867C}">
                  <a14:compatExt spid="_x0000_s30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114300</xdr:rowOff>
        </xdr:from>
        <xdr:to>
          <xdr:col>1</xdr:col>
          <xdr:colOff>228600</xdr:colOff>
          <xdr:row>20</xdr:row>
          <xdr:rowOff>304800</xdr:rowOff>
        </xdr:to>
        <xdr:sp macro="" textlink="">
          <xdr:nvSpPr>
            <xdr:cNvPr id="3097" name="Option Button 25" hidden="1">
              <a:extLst>
                <a:ext uri="{63B3BB69-23CF-44E3-9099-C40C66FF867C}">
                  <a14:compatExt spid="_x0000_s3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20</xdr:row>
          <xdr:rowOff>123825</xdr:rowOff>
        </xdr:from>
        <xdr:to>
          <xdr:col>2</xdr:col>
          <xdr:colOff>228600</xdr:colOff>
          <xdr:row>20</xdr:row>
          <xdr:rowOff>314325</xdr:rowOff>
        </xdr:to>
        <xdr:sp macro="" textlink="">
          <xdr:nvSpPr>
            <xdr:cNvPr id="3098" name="Option Button 26" hidden="1">
              <a:extLst>
                <a:ext uri="{63B3BB69-23CF-44E3-9099-C40C66FF867C}">
                  <a14:compatExt spid="_x0000_s3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20</xdr:row>
          <xdr:rowOff>123825</xdr:rowOff>
        </xdr:from>
        <xdr:to>
          <xdr:col>3</xdr:col>
          <xdr:colOff>228600</xdr:colOff>
          <xdr:row>20</xdr:row>
          <xdr:rowOff>314325</xdr:rowOff>
        </xdr:to>
        <xdr:sp macro="" textlink="">
          <xdr:nvSpPr>
            <xdr:cNvPr id="3099" name="Option Button 27" hidden="1">
              <a:extLst>
                <a:ext uri="{63B3BB69-23CF-44E3-9099-C40C66FF867C}">
                  <a14:compatExt spid="_x0000_s3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20</xdr:row>
          <xdr:rowOff>114300</xdr:rowOff>
        </xdr:from>
        <xdr:to>
          <xdr:col>4</xdr:col>
          <xdr:colOff>228600</xdr:colOff>
          <xdr:row>20</xdr:row>
          <xdr:rowOff>304800</xdr:rowOff>
        </xdr:to>
        <xdr:sp macro="" textlink="">
          <xdr:nvSpPr>
            <xdr:cNvPr id="3100" name="Option Button 28" hidden="1">
              <a:extLst>
                <a:ext uri="{63B3BB69-23CF-44E3-9099-C40C66FF867C}">
                  <a14:compatExt spid="_x0000_s3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20</xdr:row>
          <xdr:rowOff>123825</xdr:rowOff>
        </xdr:from>
        <xdr:to>
          <xdr:col>5</xdr:col>
          <xdr:colOff>228600</xdr:colOff>
          <xdr:row>20</xdr:row>
          <xdr:rowOff>314325</xdr:rowOff>
        </xdr:to>
        <xdr:sp macro="" textlink="">
          <xdr:nvSpPr>
            <xdr:cNvPr id="3101" name="Option Button 29" hidden="1">
              <a:extLst>
                <a:ext uri="{63B3BB69-23CF-44E3-9099-C40C66FF867C}">
                  <a14:compatExt spid="_x0000_s3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28575</xdr:rowOff>
        </xdr:from>
        <xdr:to>
          <xdr:col>6</xdr:col>
          <xdr:colOff>0</xdr:colOff>
          <xdr:row>20</xdr:row>
          <xdr:rowOff>361950</xdr:rowOff>
        </xdr:to>
        <xdr:sp macro="" textlink="">
          <xdr:nvSpPr>
            <xdr:cNvPr id="3102" name="Group Box 30" hidden="1">
              <a:extLst>
                <a:ext uri="{63B3BB69-23CF-44E3-9099-C40C66FF867C}">
                  <a14:compatExt spid="_x0000_s31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57150</xdr:rowOff>
        </xdr:from>
        <xdr:to>
          <xdr:col>1</xdr:col>
          <xdr:colOff>228600</xdr:colOff>
          <xdr:row>21</xdr:row>
          <xdr:rowOff>247650</xdr:rowOff>
        </xdr:to>
        <xdr:sp macro="" textlink="">
          <xdr:nvSpPr>
            <xdr:cNvPr id="3103" name="Option Button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21</xdr:row>
          <xdr:rowOff>57150</xdr:rowOff>
        </xdr:from>
        <xdr:to>
          <xdr:col>2</xdr:col>
          <xdr:colOff>228600</xdr:colOff>
          <xdr:row>21</xdr:row>
          <xdr:rowOff>247650</xdr:rowOff>
        </xdr:to>
        <xdr:sp macro="" textlink="">
          <xdr:nvSpPr>
            <xdr:cNvPr id="3104" name="Option Button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xdr:row>
          <xdr:rowOff>66675</xdr:rowOff>
        </xdr:from>
        <xdr:to>
          <xdr:col>3</xdr:col>
          <xdr:colOff>228600</xdr:colOff>
          <xdr:row>21</xdr:row>
          <xdr:rowOff>257175</xdr:rowOff>
        </xdr:to>
        <xdr:sp macro="" textlink="">
          <xdr:nvSpPr>
            <xdr:cNvPr id="3105" name="Option Button 33" hidden="1">
              <a:extLst>
                <a:ext uri="{63B3BB69-23CF-44E3-9099-C40C66FF867C}">
                  <a14:compatExt spid="_x0000_s3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21</xdr:row>
          <xdr:rowOff>57150</xdr:rowOff>
        </xdr:from>
        <xdr:to>
          <xdr:col>4</xdr:col>
          <xdr:colOff>228600</xdr:colOff>
          <xdr:row>21</xdr:row>
          <xdr:rowOff>247650</xdr:rowOff>
        </xdr:to>
        <xdr:sp macro="" textlink="">
          <xdr:nvSpPr>
            <xdr:cNvPr id="3106" name="Option Button 34" hidden="1">
              <a:extLst>
                <a:ext uri="{63B3BB69-23CF-44E3-9099-C40C66FF867C}">
                  <a14:compatExt spid="_x0000_s3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21</xdr:row>
          <xdr:rowOff>57150</xdr:rowOff>
        </xdr:from>
        <xdr:to>
          <xdr:col>5</xdr:col>
          <xdr:colOff>228600</xdr:colOff>
          <xdr:row>21</xdr:row>
          <xdr:rowOff>247650</xdr:rowOff>
        </xdr:to>
        <xdr:sp macro="" textlink="">
          <xdr:nvSpPr>
            <xdr:cNvPr id="3107" name="Option Button 35" hidden="1">
              <a:extLst>
                <a:ext uri="{63B3BB69-23CF-44E3-9099-C40C66FF867C}">
                  <a14:compatExt spid="_x0000_s3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28575</xdr:rowOff>
        </xdr:from>
        <xdr:to>
          <xdr:col>6</xdr:col>
          <xdr:colOff>0</xdr:colOff>
          <xdr:row>21</xdr:row>
          <xdr:rowOff>333375</xdr:rowOff>
        </xdr:to>
        <xdr:sp macro="" textlink="">
          <xdr:nvSpPr>
            <xdr:cNvPr id="3108" name="Group Box 36" hidden="1">
              <a:extLst>
                <a:ext uri="{63B3BB69-23CF-44E3-9099-C40C66FF867C}">
                  <a14:compatExt spid="_x0000_s31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76200</xdr:rowOff>
        </xdr:from>
        <xdr:to>
          <xdr:col>1</xdr:col>
          <xdr:colOff>228600</xdr:colOff>
          <xdr:row>22</xdr:row>
          <xdr:rowOff>266700</xdr:rowOff>
        </xdr:to>
        <xdr:sp macro="" textlink="">
          <xdr:nvSpPr>
            <xdr:cNvPr id="3109" name="Option Button 37" hidden="1">
              <a:extLst>
                <a:ext uri="{63B3BB69-23CF-44E3-9099-C40C66FF867C}">
                  <a14:compatExt spid="_x0000_s3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22</xdr:row>
          <xdr:rowOff>95250</xdr:rowOff>
        </xdr:from>
        <xdr:to>
          <xdr:col>2</xdr:col>
          <xdr:colOff>228600</xdr:colOff>
          <xdr:row>22</xdr:row>
          <xdr:rowOff>285750</xdr:rowOff>
        </xdr:to>
        <xdr:sp macro="" textlink="">
          <xdr:nvSpPr>
            <xdr:cNvPr id="3110" name="Option Button 38" hidden="1">
              <a:extLst>
                <a:ext uri="{63B3BB69-23CF-44E3-9099-C40C66FF867C}">
                  <a14:compatExt spid="_x0000_s3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104775</xdr:rowOff>
        </xdr:from>
        <xdr:to>
          <xdr:col>3</xdr:col>
          <xdr:colOff>228600</xdr:colOff>
          <xdr:row>22</xdr:row>
          <xdr:rowOff>295275</xdr:rowOff>
        </xdr:to>
        <xdr:sp macro="" textlink="">
          <xdr:nvSpPr>
            <xdr:cNvPr id="3111" name="Option Button 39" hidden="1">
              <a:extLst>
                <a:ext uri="{63B3BB69-23CF-44E3-9099-C40C66FF867C}">
                  <a14:compatExt spid="_x0000_s3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22</xdr:row>
          <xdr:rowOff>95250</xdr:rowOff>
        </xdr:from>
        <xdr:to>
          <xdr:col>4</xdr:col>
          <xdr:colOff>228600</xdr:colOff>
          <xdr:row>22</xdr:row>
          <xdr:rowOff>285750</xdr:rowOff>
        </xdr:to>
        <xdr:sp macro="" textlink="">
          <xdr:nvSpPr>
            <xdr:cNvPr id="3112" name="Option Button 40" hidden="1">
              <a:extLst>
                <a:ext uri="{63B3BB69-23CF-44E3-9099-C40C66FF867C}">
                  <a14:compatExt spid="_x0000_s3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22</xdr:row>
          <xdr:rowOff>95250</xdr:rowOff>
        </xdr:from>
        <xdr:to>
          <xdr:col>5</xdr:col>
          <xdr:colOff>228600</xdr:colOff>
          <xdr:row>22</xdr:row>
          <xdr:rowOff>285750</xdr:rowOff>
        </xdr:to>
        <xdr:sp macro="" textlink="">
          <xdr:nvSpPr>
            <xdr:cNvPr id="3113" name="Option Button 41" hidden="1">
              <a:extLst>
                <a:ext uri="{63B3BB69-23CF-44E3-9099-C40C66FF867C}">
                  <a14:compatExt spid="_x0000_s3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28575</xdr:rowOff>
        </xdr:from>
        <xdr:to>
          <xdr:col>6</xdr:col>
          <xdr:colOff>0</xdr:colOff>
          <xdr:row>22</xdr:row>
          <xdr:rowOff>333375</xdr:rowOff>
        </xdr:to>
        <xdr:sp macro="" textlink="">
          <xdr:nvSpPr>
            <xdr:cNvPr id="3114" name="Group Box 42" hidden="1">
              <a:extLst>
                <a:ext uri="{63B3BB69-23CF-44E3-9099-C40C66FF867C}">
                  <a14:compatExt spid="_x0000_s31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95250</xdr:rowOff>
        </xdr:from>
        <xdr:to>
          <xdr:col>1</xdr:col>
          <xdr:colOff>228600</xdr:colOff>
          <xdr:row>23</xdr:row>
          <xdr:rowOff>285750</xdr:rowOff>
        </xdr:to>
        <xdr:sp macro="" textlink="">
          <xdr:nvSpPr>
            <xdr:cNvPr id="3115" name="Option Button 43" hidden="1">
              <a:extLst>
                <a:ext uri="{63B3BB69-23CF-44E3-9099-C40C66FF867C}">
                  <a14:compatExt spid="_x0000_s3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23</xdr:row>
          <xdr:rowOff>104775</xdr:rowOff>
        </xdr:from>
        <xdr:to>
          <xdr:col>2</xdr:col>
          <xdr:colOff>228600</xdr:colOff>
          <xdr:row>23</xdr:row>
          <xdr:rowOff>295275</xdr:rowOff>
        </xdr:to>
        <xdr:sp macro="" textlink="">
          <xdr:nvSpPr>
            <xdr:cNvPr id="3116" name="Option Button 44" hidden="1">
              <a:extLst>
                <a:ext uri="{63B3BB69-23CF-44E3-9099-C40C66FF867C}">
                  <a14:compatExt spid="_x0000_s3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23</xdr:row>
          <xdr:rowOff>104775</xdr:rowOff>
        </xdr:from>
        <xdr:to>
          <xdr:col>3</xdr:col>
          <xdr:colOff>228600</xdr:colOff>
          <xdr:row>23</xdr:row>
          <xdr:rowOff>295275</xdr:rowOff>
        </xdr:to>
        <xdr:sp macro="" textlink="">
          <xdr:nvSpPr>
            <xdr:cNvPr id="3117" name="Option Button 45" hidden="1">
              <a:extLst>
                <a:ext uri="{63B3BB69-23CF-44E3-9099-C40C66FF867C}">
                  <a14:compatExt spid="_x0000_s3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23</xdr:row>
          <xdr:rowOff>114300</xdr:rowOff>
        </xdr:from>
        <xdr:to>
          <xdr:col>4</xdr:col>
          <xdr:colOff>228600</xdr:colOff>
          <xdr:row>23</xdr:row>
          <xdr:rowOff>304800</xdr:rowOff>
        </xdr:to>
        <xdr:sp macro="" textlink="">
          <xdr:nvSpPr>
            <xdr:cNvPr id="3118" name="Option Button 46" hidden="1">
              <a:extLst>
                <a:ext uri="{63B3BB69-23CF-44E3-9099-C40C66FF867C}">
                  <a14:compatExt spid="_x0000_s3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104775</xdr:rowOff>
        </xdr:from>
        <xdr:to>
          <xdr:col>5</xdr:col>
          <xdr:colOff>228600</xdr:colOff>
          <xdr:row>23</xdr:row>
          <xdr:rowOff>295275</xdr:rowOff>
        </xdr:to>
        <xdr:sp macro="" textlink="">
          <xdr:nvSpPr>
            <xdr:cNvPr id="3119" name="Option Button 47" hidden="1">
              <a:extLst>
                <a:ext uri="{63B3BB69-23CF-44E3-9099-C40C66FF867C}">
                  <a14:compatExt spid="_x0000_s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28575</xdr:rowOff>
        </xdr:from>
        <xdr:to>
          <xdr:col>6</xdr:col>
          <xdr:colOff>0</xdr:colOff>
          <xdr:row>23</xdr:row>
          <xdr:rowOff>333375</xdr:rowOff>
        </xdr:to>
        <xdr:sp macro="" textlink="">
          <xdr:nvSpPr>
            <xdr:cNvPr id="3120" name="Group Box 48" hidden="1">
              <a:extLst>
                <a:ext uri="{63B3BB69-23CF-44E3-9099-C40C66FF867C}">
                  <a14:compatExt spid="_x0000_s31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xdr:row>
          <xdr:rowOff>114300</xdr:rowOff>
        </xdr:from>
        <xdr:to>
          <xdr:col>1</xdr:col>
          <xdr:colOff>228600</xdr:colOff>
          <xdr:row>34</xdr:row>
          <xdr:rowOff>304800</xdr:rowOff>
        </xdr:to>
        <xdr:sp macro="" textlink="">
          <xdr:nvSpPr>
            <xdr:cNvPr id="3121" name="Option Button 49" hidden="1">
              <a:extLst>
                <a:ext uri="{63B3BB69-23CF-44E3-9099-C40C66FF867C}">
                  <a14:compatExt spid="_x0000_s3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34</xdr:row>
          <xdr:rowOff>123825</xdr:rowOff>
        </xdr:from>
        <xdr:to>
          <xdr:col>2</xdr:col>
          <xdr:colOff>228600</xdr:colOff>
          <xdr:row>34</xdr:row>
          <xdr:rowOff>314325</xdr:rowOff>
        </xdr:to>
        <xdr:sp macro="" textlink="">
          <xdr:nvSpPr>
            <xdr:cNvPr id="3122" name="Option Button 50" hidden="1">
              <a:extLst>
                <a:ext uri="{63B3BB69-23CF-44E3-9099-C40C66FF867C}">
                  <a14:compatExt spid="_x0000_s3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34</xdr:row>
          <xdr:rowOff>123825</xdr:rowOff>
        </xdr:from>
        <xdr:to>
          <xdr:col>3</xdr:col>
          <xdr:colOff>228600</xdr:colOff>
          <xdr:row>34</xdr:row>
          <xdr:rowOff>314325</xdr:rowOff>
        </xdr:to>
        <xdr:sp macro="" textlink="">
          <xdr:nvSpPr>
            <xdr:cNvPr id="3123" name="Option Button 51" hidden="1">
              <a:extLst>
                <a:ext uri="{63B3BB69-23CF-44E3-9099-C40C66FF867C}">
                  <a14:compatExt spid="_x0000_s3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34</xdr:row>
          <xdr:rowOff>114300</xdr:rowOff>
        </xdr:from>
        <xdr:to>
          <xdr:col>4</xdr:col>
          <xdr:colOff>228600</xdr:colOff>
          <xdr:row>34</xdr:row>
          <xdr:rowOff>304800</xdr:rowOff>
        </xdr:to>
        <xdr:sp macro="" textlink="">
          <xdr:nvSpPr>
            <xdr:cNvPr id="3124" name="Option Button 52" hidden="1">
              <a:extLst>
                <a:ext uri="{63B3BB69-23CF-44E3-9099-C40C66FF867C}">
                  <a14:compatExt spid="_x0000_s3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34</xdr:row>
          <xdr:rowOff>123825</xdr:rowOff>
        </xdr:from>
        <xdr:to>
          <xdr:col>5</xdr:col>
          <xdr:colOff>228600</xdr:colOff>
          <xdr:row>34</xdr:row>
          <xdr:rowOff>314325</xdr:rowOff>
        </xdr:to>
        <xdr:sp macro="" textlink="">
          <xdr:nvSpPr>
            <xdr:cNvPr id="3125" name="Option Button 53" hidden="1">
              <a:extLst>
                <a:ext uri="{63B3BB69-23CF-44E3-9099-C40C66FF867C}">
                  <a14:compatExt spid="_x0000_s3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xdr:row>
          <xdr:rowOff>28575</xdr:rowOff>
        </xdr:from>
        <xdr:to>
          <xdr:col>6</xdr:col>
          <xdr:colOff>0</xdr:colOff>
          <xdr:row>34</xdr:row>
          <xdr:rowOff>361950</xdr:rowOff>
        </xdr:to>
        <xdr:sp macro="" textlink="">
          <xdr:nvSpPr>
            <xdr:cNvPr id="3126" name="Group Box 54" hidden="1">
              <a:extLst>
                <a:ext uri="{63B3BB69-23CF-44E3-9099-C40C66FF867C}">
                  <a14:compatExt spid="_x0000_s31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xdr:row>
          <xdr:rowOff>57150</xdr:rowOff>
        </xdr:from>
        <xdr:to>
          <xdr:col>1</xdr:col>
          <xdr:colOff>228600</xdr:colOff>
          <xdr:row>35</xdr:row>
          <xdr:rowOff>247650</xdr:rowOff>
        </xdr:to>
        <xdr:sp macro="" textlink="">
          <xdr:nvSpPr>
            <xdr:cNvPr id="3127" name="Option Button 55" hidden="1">
              <a:extLst>
                <a:ext uri="{63B3BB69-23CF-44E3-9099-C40C66FF867C}">
                  <a14:compatExt spid="_x0000_s3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35</xdr:row>
          <xdr:rowOff>57150</xdr:rowOff>
        </xdr:from>
        <xdr:to>
          <xdr:col>2</xdr:col>
          <xdr:colOff>228600</xdr:colOff>
          <xdr:row>35</xdr:row>
          <xdr:rowOff>247650</xdr:rowOff>
        </xdr:to>
        <xdr:sp macro="" textlink="">
          <xdr:nvSpPr>
            <xdr:cNvPr id="3128" name="Option Button 56" hidden="1">
              <a:extLst>
                <a:ext uri="{63B3BB69-23CF-44E3-9099-C40C66FF867C}">
                  <a14:compatExt spid="_x0000_s3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35</xdr:row>
          <xdr:rowOff>66675</xdr:rowOff>
        </xdr:from>
        <xdr:to>
          <xdr:col>3</xdr:col>
          <xdr:colOff>228600</xdr:colOff>
          <xdr:row>35</xdr:row>
          <xdr:rowOff>257175</xdr:rowOff>
        </xdr:to>
        <xdr:sp macro="" textlink="">
          <xdr:nvSpPr>
            <xdr:cNvPr id="3129" name="Option Button 57" hidden="1">
              <a:extLst>
                <a:ext uri="{63B3BB69-23CF-44E3-9099-C40C66FF867C}">
                  <a14:compatExt spid="_x0000_s3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35</xdr:row>
          <xdr:rowOff>57150</xdr:rowOff>
        </xdr:from>
        <xdr:to>
          <xdr:col>4</xdr:col>
          <xdr:colOff>228600</xdr:colOff>
          <xdr:row>35</xdr:row>
          <xdr:rowOff>247650</xdr:rowOff>
        </xdr:to>
        <xdr:sp macro="" textlink="">
          <xdr:nvSpPr>
            <xdr:cNvPr id="3130" name="Option Button 58" hidden="1">
              <a:extLst>
                <a:ext uri="{63B3BB69-23CF-44E3-9099-C40C66FF867C}">
                  <a14:compatExt spid="_x0000_s3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35</xdr:row>
          <xdr:rowOff>57150</xdr:rowOff>
        </xdr:from>
        <xdr:to>
          <xdr:col>5</xdr:col>
          <xdr:colOff>228600</xdr:colOff>
          <xdr:row>35</xdr:row>
          <xdr:rowOff>247650</xdr:rowOff>
        </xdr:to>
        <xdr:sp macro="" textlink="">
          <xdr:nvSpPr>
            <xdr:cNvPr id="3131" name="Option Button 59" hidden="1">
              <a:extLst>
                <a:ext uri="{63B3BB69-23CF-44E3-9099-C40C66FF867C}">
                  <a14:compatExt spid="_x0000_s3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xdr:row>
          <xdr:rowOff>28575</xdr:rowOff>
        </xdr:from>
        <xdr:to>
          <xdr:col>6</xdr:col>
          <xdr:colOff>0</xdr:colOff>
          <xdr:row>35</xdr:row>
          <xdr:rowOff>333375</xdr:rowOff>
        </xdr:to>
        <xdr:sp macro="" textlink="">
          <xdr:nvSpPr>
            <xdr:cNvPr id="3132" name="Group Box 60" hidden="1">
              <a:extLst>
                <a:ext uri="{63B3BB69-23CF-44E3-9099-C40C66FF867C}">
                  <a14:compatExt spid="_x0000_s31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76200</xdr:rowOff>
        </xdr:from>
        <xdr:to>
          <xdr:col>1</xdr:col>
          <xdr:colOff>228600</xdr:colOff>
          <xdr:row>36</xdr:row>
          <xdr:rowOff>266700</xdr:rowOff>
        </xdr:to>
        <xdr:sp macro="" textlink="">
          <xdr:nvSpPr>
            <xdr:cNvPr id="3133" name="Option Button 61" hidden="1">
              <a:extLst>
                <a:ext uri="{63B3BB69-23CF-44E3-9099-C40C66FF867C}">
                  <a14:compatExt spid="_x0000_s3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36</xdr:row>
          <xdr:rowOff>95250</xdr:rowOff>
        </xdr:from>
        <xdr:to>
          <xdr:col>2</xdr:col>
          <xdr:colOff>228600</xdr:colOff>
          <xdr:row>36</xdr:row>
          <xdr:rowOff>285750</xdr:rowOff>
        </xdr:to>
        <xdr:sp macro="" textlink="">
          <xdr:nvSpPr>
            <xdr:cNvPr id="3134" name="Option Button 62" hidden="1">
              <a:extLst>
                <a:ext uri="{63B3BB69-23CF-44E3-9099-C40C66FF867C}">
                  <a14:compatExt spid="_x0000_s3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36</xdr:row>
          <xdr:rowOff>104775</xdr:rowOff>
        </xdr:from>
        <xdr:to>
          <xdr:col>3</xdr:col>
          <xdr:colOff>228600</xdr:colOff>
          <xdr:row>36</xdr:row>
          <xdr:rowOff>295275</xdr:rowOff>
        </xdr:to>
        <xdr:sp macro="" textlink="">
          <xdr:nvSpPr>
            <xdr:cNvPr id="3135" name="Option Button 63" hidden="1">
              <a:extLst>
                <a:ext uri="{63B3BB69-23CF-44E3-9099-C40C66FF867C}">
                  <a14:compatExt spid="_x0000_s3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36</xdr:row>
          <xdr:rowOff>95250</xdr:rowOff>
        </xdr:from>
        <xdr:to>
          <xdr:col>4</xdr:col>
          <xdr:colOff>228600</xdr:colOff>
          <xdr:row>36</xdr:row>
          <xdr:rowOff>285750</xdr:rowOff>
        </xdr:to>
        <xdr:sp macro="" textlink="">
          <xdr:nvSpPr>
            <xdr:cNvPr id="3136" name="Option Button 64" hidden="1">
              <a:extLst>
                <a:ext uri="{63B3BB69-23CF-44E3-9099-C40C66FF867C}">
                  <a14:compatExt spid="_x0000_s3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36</xdr:row>
          <xdr:rowOff>95250</xdr:rowOff>
        </xdr:from>
        <xdr:to>
          <xdr:col>5</xdr:col>
          <xdr:colOff>228600</xdr:colOff>
          <xdr:row>36</xdr:row>
          <xdr:rowOff>285750</xdr:rowOff>
        </xdr:to>
        <xdr:sp macro="" textlink="">
          <xdr:nvSpPr>
            <xdr:cNvPr id="3137" name="Option Button 65" hidden="1">
              <a:extLst>
                <a:ext uri="{63B3BB69-23CF-44E3-9099-C40C66FF867C}">
                  <a14:compatExt spid="_x0000_s3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28575</xdr:rowOff>
        </xdr:from>
        <xdr:to>
          <xdr:col>6</xdr:col>
          <xdr:colOff>0</xdr:colOff>
          <xdr:row>36</xdr:row>
          <xdr:rowOff>333375</xdr:rowOff>
        </xdr:to>
        <xdr:sp macro="" textlink="">
          <xdr:nvSpPr>
            <xdr:cNvPr id="3138" name="Group Box 66" hidden="1">
              <a:extLst>
                <a:ext uri="{63B3BB69-23CF-44E3-9099-C40C66FF867C}">
                  <a14:compatExt spid="_x0000_s31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xdr:row>
          <xdr:rowOff>95250</xdr:rowOff>
        </xdr:from>
        <xdr:to>
          <xdr:col>1</xdr:col>
          <xdr:colOff>228600</xdr:colOff>
          <xdr:row>37</xdr:row>
          <xdr:rowOff>285750</xdr:rowOff>
        </xdr:to>
        <xdr:sp macro="" textlink="">
          <xdr:nvSpPr>
            <xdr:cNvPr id="3139" name="Option Button 67" hidden="1">
              <a:extLst>
                <a:ext uri="{63B3BB69-23CF-44E3-9099-C40C66FF867C}">
                  <a14:compatExt spid="_x0000_s3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37</xdr:row>
          <xdr:rowOff>104775</xdr:rowOff>
        </xdr:from>
        <xdr:to>
          <xdr:col>2</xdr:col>
          <xdr:colOff>228600</xdr:colOff>
          <xdr:row>37</xdr:row>
          <xdr:rowOff>295275</xdr:rowOff>
        </xdr:to>
        <xdr:sp macro="" textlink="">
          <xdr:nvSpPr>
            <xdr:cNvPr id="3140" name="Option Button 68" hidden="1">
              <a:extLst>
                <a:ext uri="{63B3BB69-23CF-44E3-9099-C40C66FF867C}">
                  <a14:compatExt spid="_x0000_s3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37</xdr:row>
          <xdr:rowOff>104775</xdr:rowOff>
        </xdr:from>
        <xdr:to>
          <xdr:col>3</xdr:col>
          <xdr:colOff>228600</xdr:colOff>
          <xdr:row>37</xdr:row>
          <xdr:rowOff>295275</xdr:rowOff>
        </xdr:to>
        <xdr:sp macro="" textlink="">
          <xdr:nvSpPr>
            <xdr:cNvPr id="3141" name="Option Button 69" hidden="1">
              <a:extLst>
                <a:ext uri="{63B3BB69-23CF-44E3-9099-C40C66FF867C}">
                  <a14:compatExt spid="_x0000_s3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37</xdr:row>
          <xdr:rowOff>114300</xdr:rowOff>
        </xdr:from>
        <xdr:to>
          <xdr:col>4</xdr:col>
          <xdr:colOff>228600</xdr:colOff>
          <xdr:row>37</xdr:row>
          <xdr:rowOff>304800</xdr:rowOff>
        </xdr:to>
        <xdr:sp macro="" textlink="">
          <xdr:nvSpPr>
            <xdr:cNvPr id="3142" name="Option Button 70" hidden="1">
              <a:extLst>
                <a:ext uri="{63B3BB69-23CF-44E3-9099-C40C66FF867C}">
                  <a14:compatExt spid="_x0000_s3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37</xdr:row>
          <xdr:rowOff>104775</xdr:rowOff>
        </xdr:from>
        <xdr:to>
          <xdr:col>5</xdr:col>
          <xdr:colOff>228600</xdr:colOff>
          <xdr:row>37</xdr:row>
          <xdr:rowOff>295275</xdr:rowOff>
        </xdr:to>
        <xdr:sp macro="" textlink="">
          <xdr:nvSpPr>
            <xdr:cNvPr id="3143" name="Option Button 71" hidden="1">
              <a:extLst>
                <a:ext uri="{63B3BB69-23CF-44E3-9099-C40C66FF867C}">
                  <a14:compatExt spid="_x0000_s3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xdr:row>
          <xdr:rowOff>28575</xdr:rowOff>
        </xdr:from>
        <xdr:to>
          <xdr:col>6</xdr:col>
          <xdr:colOff>0</xdr:colOff>
          <xdr:row>37</xdr:row>
          <xdr:rowOff>333375</xdr:rowOff>
        </xdr:to>
        <xdr:sp macro="" textlink="">
          <xdr:nvSpPr>
            <xdr:cNvPr id="3144" name="Group Box 72" hidden="1">
              <a:extLst>
                <a:ext uri="{63B3BB69-23CF-44E3-9099-C40C66FF867C}">
                  <a14:compatExt spid="_x0000_s31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xdr:row>
          <xdr:rowOff>114300</xdr:rowOff>
        </xdr:from>
        <xdr:to>
          <xdr:col>1</xdr:col>
          <xdr:colOff>228600</xdr:colOff>
          <xdr:row>47</xdr:row>
          <xdr:rowOff>304800</xdr:rowOff>
        </xdr:to>
        <xdr:sp macro="" textlink="">
          <xdr:nvSpPr>
            <xdr:cNvPr id="3145" name="Option Button 73" hidden="1">
              <a:extLst>
                <a:ext uri="{63B3BB69-23CF-44E3-9099-C40C66FF867C}">
                  <a14:compatExt spid="_x0000_s3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47</xdr:row>
          <xdr:rowOff>123825</xdr:rowOff>
        </xdr:from>
        <xdr:to>
          <xdr:col>2</xdr:col>
          <xdr:colOff>228600</xdr:colOff>
          <xdr:row>47</xdr:row>
          <xdr:rowOff>314325</xdr:rowOff>
        </xdr:to>
        <xdr:sp macro="" textlink="">
          <xdr:nvSpPr>
            <xdr:cNvPr id="3146" name="Option Button 74" hidden="1">
              <a:extLst>
                <a:ext uri="{63B3BB69-23CF-44E3-9099-C40C66FF867C}">
                  <a14:compatExt spid="_x0000_s3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47</xdr:row>
          <xdr:rowOff>123825</xdr:rowOff>
        </xdr:from>
        <xdr:to>
          <xdr:col>3</xdr:col>
          <xdr:colOff>228600</xdr:colOff>
          <xdr:row>47</xdr:row>
          <xdr:rowOff>314325</xdr:rowOff>
        </xdr:to>
        <xdr:sp macro="" textlink="">
          <xdr:nvSpPr>
            <xdr:cNvPr id="3147" name="Option Button 75" hidden="1">
              <a:extLst>
                <a:ext uri="{63B3BB69-23CF-44E3-9099-C40C66FF867C}">
                  <a14:compatExt spid="_x0000_s3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47</xdr:row>
          <xdr:rowOff>114300</xdr:rowOff>
        </xdr:from>
        <xdr:to>
          <xdr:col>4</xdr:col>
          <xdr:colOff>228600</xdr:colOff>
          <xdr:row>47</xdr:row>
          <xdr:rowOff>304800</xdr:rowOff>
        </xdr:to>
        <xdr:sp macro="" textlink="">
          <xdr:nvSpPr>
            <xdr:cNvPr id="3148" name="Option Button 76" hidden="1">
              <a:extLst>
                <a:ext uri="{63B3BB69-23CF-44E3-9099-C40C66FF867C}">
                  <a14:compatExt spid="_x0000_s3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47</xdr:row>
          <xdr:rowOff>123825</xdr:rowOff>
        </xdr:from>
        <xdr:to>
          <xdr:col>5</xdr:col>
          <xdr:colOff>228600</xdr:colOff>
          <xdr:row>47</xdr:row>
          <xdr:rowOff>314325</xdr:rowOff>
        </xdr:to>
        <xdr:sp macro="" textlink="">
          <xdr:nvSpPr>
            <xdr:cNvPr id="3149" name="Option Button 77" hidden="1">
              <a:extLst>
                <a:ext uri="{63B3BB69-23CF-44E3-9099-C40C66FF867C}">
                  <a14:compatExt spid="_x0000_s3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xdr:row>
          <xdr:rowOff>28575</xdr:rowOff>
        </xdr:from>
        <xdr:to>
          <xdr:col>6</xdr:col>
          <xdr:colOff>0</xdr:colOff>
          <xdr:row>47</xdr:row>
          <xdr:rowOff>361950</xdr:rowOff>
        </xdr:to>
        <xdr:sp macro="" textlink="">
          <xdr:nvSpPr>
            <xdr:cNvPr id="3150" name="Group Box 78" hidden="1">
              <a:extLst>
                <a:ext uri="{63B3BB69-23CF-44E3-9099-C40C66FF867C}">
                  <a14:compatExt spid="_x0000_s31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xdr:row>
          <xdr:rowOff>57150</xdr:rowOff>
        </xdr:from>
        <xdr:to>
          <xdr:col>1</xdr:col>
          <xdr:colOff>228600</xdr:colOff>
          <xdr:row>48</xdr:row>
          <xdr:rowOff>247650</xdr:rowOff>
        </xdr:to>
        <xdr:sp macro="" textlink="">
          <xdr:nvSpPr>
            <xdr:cNvPr id="3151" name="Option Button 79" hidden="1">
              <a:extLst>
                <a:ext uri="{63B3BB69-23CF-44E3-9099-C40C66FF867C}">
                  <a14:compatExt spid="_x0000_s3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48</xdr:row>
          <xdr:rowOff>57150</xdr:rowOff>
        </xdr:from>
        <xdr:to>
          <xdr:col>2</xdr:col>
          <xdr:colOff>228600</xdr:colOff>
          <xdr:row>48</xdr:row>
          <xdr:rowOff>247650</xdr:rowOff>
        </xdr:to>
        <xdr:sp macro="" textlink="">
          <xdr:nvSpPr>
            <xdr:cNvPr id="3152" name="Option Button 80" hidden="1">
              <a:extLst>
                <a:ext uri="{63B3BB69-23CF-44E3-9099-C40C66FF867C}">
                  <a14:compatExt spid="_x0000_s3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48</xdr:row>
          <xdr:rowOff>66675</xdr:rowOff>
        </xdr:from>
        <xdr:to>
          <xdr:col>3</xdr:col>
          <xdr:colOff>228600</xdr:colOff>
          <xdr:row>48</xdr:row>
          <xdr:rowOff>257175</xdr:rowOff>
        </xdr:to>
        <xdr:sp macro="" textlink="">
          <xdr:nvSpPr>
            <xdr:cNvPr id="3153" name="Option Button 81" hidden="1">
              <a:extLst>
                <a:ext uri="{63B3BB69-23CF-44E3-9099-C40C66FF867C}">
                  <a14:compatExt spid="_x0000_s3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48</xdr:row>
          <xdr:rowOff>57150</xdr:rowOff>
        </xdr:from>
        <xdr:to>
          <xdr:col>4</xdr:col>
          <xdr:colOff>228600</xdr:colOff>
          <xdr:row>48</xdr:row>
          <xdr:rowOff>247650</xdr:rowOff>
        </xdr:to>
        <xdr:sp macro="" textlink="">
          <xdr:nvSpPr>
            <xdr:cNvPr id="3154" name="Option Button 82" hidden="1">
              <a:extLst>
                <a:ext uri="{63B3BB69-23CF-44E3-9099-C40C66FF867C}">
                  <a14:compatExt spid="_x0000_s3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48</xdr:row>
          <xdr:rowOff>57150</xdr:rowOff>
        </xdr:from>
        <xdr:to>
          <xdr:col>5</xdr:col>
          <xdr:colOff>228600</xdr:colOff>
          <xdr:row>48</xdr:row>
          <xdr:rowOff>247650</xdr:rowOff>
        </xdr:to>
        <xdr:sp macro="" textlink="">
          <xdr:nvSpPr>
            <xdr:cNvPr id="3155" name="Option Button 83" hidden="1">
              <a:extLst>
                <a:ext uri="{63B3BB69-23CF-44E3-9099-C40C66FF867C}">
                  <a14:compatExt spid="_x0000_s3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xdr:row>
          <xdr:rowOff>28575</xdr:rowOff>
        </xdr:from>
        <xdr:to>
          <xdr:col>6</xdr:col>
          <xdr:colOff>0</xdr:colOff>
          <xdr:row>48</xdr:row>
          <xdr:rowOff>333375</xdr:rowOff>
        </xdr:to>
        <xdr:sp macro="" textlink="">
          <xdr:nvSpPr>
            <xdr:cNvPr id="3156" name="Group Box 84" hidden="1">
              <a:extLst>
                <a:ext uri="{63B3BB69-23CF-44E3-9099-C40C66FF867C}">
                  <a14:compatExt spid="_x0000_s31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xdr:row>
          <xdr:rowOff>76200</xdr:rowOff>
        </xdr:from>
        <xdr:to>
          <xdr:col>1</xdr:col>
          <xdr:colOff>228600</xdr:colOff>
          <xdr:row>49</xdr:row>
          <xdr:rowOff>266700</xdr:rowOff>
        </xdr:to>
        <xdr:sp macro="" textlink="">
          <xdr:nvSpPr>
            <xdr:cNvPr id="3157" name="Option Button 85" hidden="1">
              <a:extLst>
                <a:ext uri="{63B3BB69-23CF-44E3-9099-C40C66FF867C}">
                  <a14:compatExt spid="_x0000_s3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49</xdr:row>
          <xdr:rowOff>95250</xdr:rowOff>
        </xdr:from>
        <xdr:to>
          <xdr:col>2</xdr:col>
          <xdr:colOff>228600</xdr:colOff>
          <xdr:row>49</xdr:row>
          <xdr:rowOff>285750</xdr:rowOff>
        </xdr:to>
        <xdr:sp macro="" textlink="">
          <xdr:nvSpPr>
            <xdr:cNvPr id="3158" name="Option Button 86" hidden="1">
              <a:extLst>
                <a:ext uri="{63B3BB69-23CF-44E3-9099-C40C66FF867C}">
                  <a14:compatExt spid="_x0000_s3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49</xdr:row>
          <xdr:rowOff>104775</xdr:rowOff>
        </xdr:from>
        <xdr:to>
          <xdr:col>3</xdr:col>
          <xdr:colOff>228600</xdr:colOff>
          <xdr:row>49</xdr:row>
          <xdr:rowOff>295275</xdr:rowOff>
        </xdr:to>
        <xdr:sp macro="" textlink="">
          <xdr:nvSpPr>
            <xdr:cNvPr id="3159" name="Option Button 87" hidden="1">
              <a:extLst>
                <a:ext uri="{63B3BB69-23CF-44E3-9099-C40C66FF867C}">
                  <a14:compatExt spid="_x0000_s3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49</xdr:row>
          <xdr:rowOff>95250</xdr:rowOff>
        </xdr:from>
        <xdr:to>
          <xdr:col>4</xdr:col>
          <xdr:colOff>228600</xdr:colOff>
          <xdr:row>49</xdr:row>
          <xdr:rowOff>285750</xdr:rowOff>
        </xdr:to>
        <xdr:sp macro="" textlink="">
          <xdr:nvSpPr>
            <xdr:cNvPr id="3160" name="Option Button 88" hidden="1">
              <a:extLst>
                <a:ext uri="{63B3BB69-23CF-44E3-9099-C40C66FF867C}">
                  <a14:compatExt spid="_x0000_s3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49</xdr:row>
          <xdr:rowOff>95250</xdr:rowOff>
        </xdr:from>
        <xdr:to>
          <xdr:col>5</xdr:col>
          <xdr:colOff>228600</xdr:colOff>
          <xdr:row>49</xdr:row>
          <xdr:rowOff>285750</xdr:rowOff>
        </xdr:to>
        <xdr:sp macro="" textlink="">
          <xdr:nvSpPr>
            <xdr:cNvPr id="3161" name="Option Button 89" hidden="1">
              <a:extLst>
                <a:ext uri="{63B3BB69-23CF-44E3-9099-C40C66FF867C}">
                  <a14:compatExt spid="_x0000_s3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xdr:row>
          <xdr:rowOff>28575</xdr:rowOff>
        </xdr:from>
        <xdr:to>
          <xdr:col>6</xdr:col>
          <xdr:colOff>0</xdr:colOff>
          <xdr:row>49</xdr:row>
          <xdr:rowOff>333375</xdr:rowOff>
        </xdr:to>
        <xdr:sp macro="" textlink="">
          <xdr:nvSpPr>
            <xdr:cNvPr id="3162" name="Group Box 90" hidden="1">
              <a:extLst>
                <a:ext uri="{63B3BB69-23CF-44E3-9099-C40C66FF867C}">
                  <a14:compatExt spid="_x0000_s31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xdr:row>
          <xdr:rowOff>95250</xdr:rowOff>
        </xdr:from>
        <xdr:to>
          <xdr:col>1</xdr:col>
          <xdr:colOff>228600</xdr:colOff>
          <xdr:row>50</xdr:row>
          <xdr:rowOff>285750</xdr:rowOff>
        </xdr:to>
        <xdr:sp macro="" textlink="">
          <xdr:nvSpPr>
            <xdr:cNvPr id="3163" name="Option Button 91" hidden="1">
              <a:extLst>
                <a:ext uri="{63B3BB69-23CF-44E3-9099-C40C66FF867C}">
                  <a14:compatExt spid="_x0000_s3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50</xdr:row>
          <xdr:rowOff>104775</xdr:rowOff>
        </xdr:from>
        <xdr:to>
          <xdr:col>2</xdr:col>
          <xdr:colOff>228600</xdr:colOff>
          <xdr:row>50</xdr:row>
          <xdr:rowOff>295275</xdr:rowOff>
        </xdr:to>
        <xdr:sp macro="" textlink="">
          <xdr:nvSpPr>
            <xdr:cNvPr id="3164" name="Option Button 92" hidden="1">
              <a:extLst>
                <a:ext uri="{63B3BB69-23CF-44E3-9099-C40C66FF867C}">
                  <a14:compatExt spid="_x0000_s3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50</xdr:row>
          <xdr:rowOff>104775</xdr:rowOff>
        </xdr:from>
        <xdr:to>
          <xdr:col>3</xdr:col>
          <xdr:colOff>228600</xdr:colOff>
          <xdr:row>50</xdr:row>
          <xdr:rowOff>295275</xdr:rowOff>
        </xdr:to>
        <xdr:sp macro="" textlink="">
          <xdr:nvSpPr>
            <xdr:cNvPr id="3165" name="Option Button 93" hidden="1">
              <a:extLst>
                <a:ext uri="{63B3BB69-23CF-44E3-9099-C40C66FF867C}">
                  <a14:compatExt spid="_x0000_s3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50</xdr:row>
          <xdr:rowOff>114300</xdr:rowOff>
        </xdr:from>
        <xdr:to>
          <xdr:col>4</xdr:col>
          <xdr:colOff>228600</xdr:colOff>
          <xdr:row>50</xdr:row>
          <xdr:rowOff>304800</xdr:rowOff>
        </xdr:to>
        <xdr:sp macro="" textlink="">
          <xdr:nvSpPr>
            <xdr:cNvPr id="3166" name="Option Button 94" hidden="1">
              <a:extLst>
                <a:ext uri="{63B3BB69-23CF-44E3-9099-C40C66FF867C}">
                  <a14:compatExt spid="_x0000_s3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50</xdr:row>
          <xdr:rowOff>104775</xdr:rowOff>
        </xdr:from>
        <xdr:to>
          <xdr:col>5</xdr:col>
          <xdr:colOff>228600</xdr:colOff>
          <xdr:row>50</xdr:row>
          <xdr:rowOff>295275</xdr:rowOff>
        </xdr:to>
        <xdr:sp macro="" textlink="">
          <xdr:nvSpPr>
            <xdr:cNvPr id="3167" name="Option Button 95" hidden="1">
              <a:extLst>
                <a:ext uri="{63B3BB69-23CF-44E3-9099-C40C66FF867C}">
                  <a14:compatExt spid="_x0000_s3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xdr:row>
          <xdr:rowOff>28575</xdr:rowOff>
        </xdr:from>
        <xdr:to>
          <xdr:col>6</xdr:col>
          <xdr:colOff>0</xdr:colOff>
          <xdr:row>50</xdr:row>
          <xdr:rowOff>333375</xdr:rowOff>
        </xdr:to>
        <xdr:sp macro="" textlink="">
          <xdr:nvSpPr>
            <xdr:cNvPr id="3168" name="Group Box 96" hidden="1">
              <a:extLst>
                <a:ext uri="{63B3BB69-23CF-44E3-9099-C40C66FF867C}">
                  <a14:compatExt spid="_x0000_s31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xdr:row>
          <xdr:rowOff>95250</xdr:rowOff>
        </xdr:from>
        <xdr:to>
          <xdr:col>1</xdr:col>
          <xdr:colOff>228600</xdr:colOff>
          <xdr:row>51</xdr:row>
          <xdr:rowOff>285750</xdr:rowOff>
        </xdr:to>
        <xdr:sp macro="" textlink="">
          <xdr:nvSpPr>
            <xdr:cNvPr id="3169" name="Option Button 97" hidden="1">
              <a:extLst>
                <a:ext uri="{63B3BB69-23CF-44E3-9099-C40C66FF867C}">
                  <a14:compatExt spid="_x0000_s3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51</xdr:row>
          <xdr:rowOff>104775</xdr:rowOff>
        </xdr:from>
        <xdr:to>
          <xdr:col>2</xdr:col>
          <xdr:colOff>228600</xdr:colOff>
          <xdr:row>51</xdr:row>
          <xdr:rowOff>295275</xdr:rowOff>
        </xdr:to>
        <xdr:sp macro="" textlink="">
          <xdr:nvSpPr>
            <xdr:cNvPr id="3170" name="Option Button 98" hidden="1">
              <a:extLst>
                <a:ext uri="{63B3BB69-23CF-44E3-9099-C40C66FF867C}">
                  <a14:compatExt spid="_x0000_s3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51</xdr:row>
          <xdr:rowOff>104775</xdr:rowOff>
        </xdr:from>
        <xdr:to>
          <xdr:col>3</xdr:col>
          <xdr:colOff>228600</xdr:colOff>
          <xdr:row>51</xdr:row>
          <xdr:rowOff>295275</xdr:rowOff>
        </xdr:to>
        <xdr:sp macro="" textlink="">
          <xdr:nvSpPr>
            <xdr:cNvPr id="3171" name="Option Button 99" hidden="1">
              <a:extLst>
                <a:ext uri="{63B3BB69-23CF-44E3-9099-C40C66FF867C}">
                  <a14:compatExt spid="_x0000_s3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51</xdr:row>
          <xdr:rowOff>114300</xdr:rowOff>
        </xdr:from>
        <xdr:to>
          <xdr:col>4</xdr:col>
          <xdr:colOff>228600</xdr:colOff>
          <xdr:row>51</xdr:row>
          <xdr:rowOff>304800</xdr:rowOff>
        </xdr:to>
        <xdr:sp macro="" textlink="">
          <xdr:nvSpPr>
            <xdr:cNvPr id="3172" name="Option Button 100" hidden="1">
              <a:extLst>
                <a:ext uri="{63B3BB69-23CF-44E3-9099-C40C66FF867C}">
                  <a14:compatExt spid="_x0000_s3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51</xdr:row>
          <xdr:rowOff>104775</xdr:rowOff>
        </xdr:from>
        <xdr:to>
          <xdr:col>5</xdr:col>
          <xdr:colOff>228600</xdr:colOff>
          <xdr:row>51</xdr:row>
          <xdr:rowOff>295275</xdr:rowOff>
        </xdr:to>
        <xdr:sp macro="" textlink="">
          <xdr:nvSpPr>
            <xdr:cNvPr id="3173" name="Option Button 101" hidden="1">
              <a:extLst>
                <a:ext uri="{63B3BB69-23CF-44E3-9099-C40C66FF867C}">
                  <a14:compatExt spid="_x0000_s3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xdr:row>
          <xdr:rowOff>28575</xdr:rowOff>
        </xdr:from>
        <xdr:to>
          <xdr:col>6</xdr:col>
          <xdr:colOff>0</xdr:colOff>
          <xdr:row>51</xdr:row>
          <xdr:rowOff>333375</xdr:rowOff>
        </xdr:to>
        <xdr:sp macro="" textlink="">
          <xdr:nvSpPr>
            <xdr:cNvPr id="3174" name="Group Box 102" hidden="1">
              <a:extLst>
                <a:ext uri="{63B3BB69-23CF-44E3-9099-C40C66FF867C}">
                  <a14:compatExt spid="_x0000_s31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xdr:row>
          <xdr:rowOff>95250</xdr:rowOff>
        </xdr:from>
        <xdr:to>
          <xdr:col>1</xdr:col>
          <xdr:colOff>228600</xdr:colOff>
          <xdr:row>52</xdr:row>
          <xdr:rowOff>285750</xdr:rowOff>
        </xdr:to>
        <xdr:sp macro="" textlink="">
          <xdr:nvSpPr>
            <xdr:cNvPr id="3175" name="Option Button 103" hidden="1">
              <a:extLst>
                <a:ext uri="{63B3BB69-23CF-44E3-9099-C40C66FF867C}">
                  <a14:compatExt spid="_x0000_s3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52</xdr:row>
          <xdr:rowOff>104775</xdr:rowOff>
        </xdr:from>
        <xdr:to>
          <xdr:col>2</xdr:col>
          <xdr:colOff>228600</xdr:colOff>
          <xdr:row>52</xdr:row>
          <xdr:rowOff>295275</xdr:rowOff>
        </xdr:to>
        <xdr:sp macro="" textlink="">
          <xdr:nvSpPr>
            <xdr:cNvPr id="3176" name="Option Button 104" hidden="1">
              <a:extLst>
                <a:ext uri="{63B3BB69-23CF-44E3-9099-C40C66FF867C}">
                  <a14:compatExt spid="_x0000_s3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52</xdr:row>
          <xdr:rowOff>104775</xdr:rowOff>
        </xdr:from>
        <xdr:to>
          <xdr:col>3</xdr:col>
          <xdr:colOff>228600</xdr:colOff>
          <xdr:row>52</xdr:row>
          <xdr:rowOff>295275</xdr:rowOff>
        </xdr:to>
        <xdr:sp macro="" textlink="">
          <xdr:nvSpPr>
            <xdr:cNvPr id="3177" name="Option Button 105" hidden="1">
              <a:extLst>
                <a:ext uri="{63B3BB69-23CF-44E3-9099-C40C66FF867C}">
                  <a14:compatExt spid="_x0000_s3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52</xdr:row>
          <xdr:rowOff>114300</xdr:rowOff>
        </xdr:from>
        <xdr:to>
          <xdr:col>4</xdr:col>
          <xdr:colOff>228600</xdr:colOff>
          <xdr:row>52</xdr:row>
          <xdr:rowOff>304800</xdr:rowOff>
        </xdr:to>
        <xdr:sp macro="" textlink="">
          <xdr:nvSpPr>
            <xdr:cNvPr id="3178" name="Option Button 106" hidden="1">
              <a:extLst>
                <a:ext uri="{63B3BB69-23CF-44E3-9099-C40C66FF867C}">
                  <a14:compatExt spid="_x0000_s3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52</xdr:row>
          <xdr:rowOff>104775</xdr:rowOff>
        </xdr:from>
        <xdr:to>
          <xdr:col>5</xdr:col>
          <xdr:colOff>228600</xdr:colOff>
          <xdr:row>52</xdr:row>
          <xdr:rowOff>295275</xdr:rowOff>
        </xdr:to>
        <xdr:sp macro="" textlink="">
          <xdr:nvSpPr>
            <xdr:cNvPr id="3179" name="Option Button 107" hidden="1">
              <a:extLst>
                <a:ext uri="{63B3BB69-23CF-44E3-9099-C40C66FF867C}">
                  <a14:compatExt spid="_x0000_s3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xdr:row>
          <xdr:rowOff>28575</xdr:rowOff>
        </xdr:from>
        <xdr:to>
          <xdr:col>6</xdr:col>
          <xdr:colOff>0</xdr:colOff>
          <xdr:row>52</xdr:row>
          <xdr:rowOff>333375</xdr:rowOff>
        </xdr:to>
        <xdr:sp macro="" textlink="">
          <xdr:nvSpPr>
            <xdr:cNvPr id="3180" name="Group Box 108" hidden="1">
              <a:extLst>
                <a:ext uri="{63B3BB69-23CF-44E3-9099-C40C66FF867C}">
                  <a14:compatExt spid="_x0000_s31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absolute">
    <xdr:from>
      <xdr:col>8</xdr:col>
      <xdr:colOff>971550</xdr:colOff>
      <xdr:row>0</xdr:row>
      <xdr:rowOff>9525</xdr:rowOff>
    </xdr:from>
    <xdr:to>
      <xdr:col>9</xdr:col>
      <xdr:colOff>590550</xdr:colOff>
      <xdr:row>2</xdr:row>
      <xdr:rowOff>38099</xdr:rowOff>
    </xdr:to>
    <xdr:sp macro="" textlink="">
      <xdr:nvSpPr>
        <xdr:cNvPr id="112" name="Rounded Rectangle 111">
          <a:hlinkClick xmlns:r="http://schemas.openxmlformats.org/officeDocument/2006/relationships" r:id="rId1"/>
        </xdr:cNvPr>
        <xdr:cNvSpPr/>
      </xdr:nvSpPr>
      <xdr:spPr>
        <a:xfrm>
          <a:off x="5505450" y="9525"/>
          <a:ext cx="1066800" cy="638174"/>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clientData fPrintsWithSheet="0"/>
  </xdr:twoCellAnchor>
  <xdr:twoCellAnchor editAs="absolute">
    <xdr:from>
      <xdr:col>16</xdr:col>
      <xdr:colOff>66675</xdr:colOff>
      <xdr:row>0</xdr:row>
      <xdr:rowOff>28575</xdr:rowOff>
    </xdr:from>
    <xdr:to>
      <xdr:col>17</xdr:col>
      <xdr:colOff>2781301</xdr:colOff>
      <xdr:row>4</xdr:row>
      <xdr:rowOff>171450</xdr:rowOff>
    </xdr:to>
    <xdr:sp macro="" textlink="">
      <xdr:nvSpPr>
        <xdr:cNvPr id="113" name="Rounded Rectangle 112"/>
        <xdr:cNvSpPr/>
      </xdr:nvSpPr>
      <xdr:spPr>
        <a:xfrm>
          <a:off x="7419975" y="28575"/>
          <a:ext cx="3028951" cy="1247775"/>
        </a:xfrm>
        <a:prstGeom prst="roundRect">
          <a:avLst/>
        </a:prstGeom>
        <a:solidFill>
          <a:srgbClr val="C0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d-ID" sz="1100" b="1"/>
            <a:t>Panduan</a:t>
          </a:r>
          <a:r>
            <a:rPr lang="id-ID" sz="1100" b="1" baseline="0"/>
            <a:t> Skoring berdasar bukti fisik:</a:t>
          </a:r>
        </a:p>
        <a:p>
          <a:pPr algn="l"/>
          <a:r>
            <a:rPr lang="id-ID" sz="1100" b="1" baseline="0"/>
            <a:t>skor 0 bila kuantitas/kualitas bukti 0% - 25%</a:t>
          </a:r>
        </a:p>
        <a:p>
          <a:pPr algn="l"/>
          <a:r>
            <a:rPr lang="id-ID" sz="1100" b="1" baseline="0"/>
            <a:t>skor 1 bila kuantitas/kualitas bukti 26% - 50%</a:t>
          </a:r>
        </a:p>
        <a:p>
          <a:pPr algn="l"/>
          <a:r>
            <a:rPr lang="id-ID" sz="1100" b="1" baseline="0"/>
            <a:t>skor 2 bila kuantitas/kualitas bukti 51% - 75%</a:t>
          </a:r>
        </a:p>
        <a:p>
          <a:pPr algn="l"/>
          <a:r>
            <a:rPr lang="id-ID" sz="1100" b="1" baseline="0"/>
            <a:t>skor 3 bila kuantitas/kualitas bukti 76% - 90%</a:t>
          </a:r>
        </a:p>
        <a:p>
          <a:pPr algn="l"/>
          <a:r>
            <a:rPr lang="id-ID" sz="1100" b="1" baseline="0"/>
            <a:t>skor 4 bila kuantitas/kualitas bukti 91% - 100% </a:t>
          </a:r>
          <a:endParaRPr lang="en-US" sz="1100" b="1"/>
        </a:p>
      </xdr:txBody>
    </xdr:sp>
    <xdr:clientData/>
  </xdr:twoCellAnchor>
  <xdr:twoCellAnchor>
    <xdr:from>
      <xdr:col>1</xdr:col>
      <xdr:colOff>0</xdr:colOff>
      <xdr:row>0</xdr:row>
      <xdr:rowOff>0</xdr:rowOff>
    </xdr:from>
    <xdr:to>
      <xdr:col>8</xdr:col>
      <xdr:colOff>876302</xdr:colOff>
      <xdr:row>1</xdr:row>
      <xdr:rowOff>28575</xdr:rowOff>
    </xdr:to>
    <xdr:grpSp>
      <xdr:nvGrpSpPr>
        <xdr:cNvPr id="114" name="Group 113"/>
        <xdr:cNvGrpSpPr/>
      </xdr:nvGrpSpPr>
      <xdr:grpSpPr>
        <a:xfrm>
          <a:off x="400050" y="0"/>
          <a:ext cx="5010152" cy="390525"/>
          <a:chOff x="476249" y="38100"/>
          <a:chExt cx="5010152" cy="390525"/>
        </a:xfrm>
      </xdr:grpSpPr>
      <xdr:sp macro="" textlink="">
        <xdr:nvSpPr>
          <xdr:cNvPr id="115" name="Rounded Rectangle 114">
            <a:hlinkClick xmlns:r="http://schemas.openxmlformats.org/officeDocument/2006/relationships" r:id="rId2"/>
          </xdr:cNvPr>
          <xdr:cNvSpPr/>
        </xdr:nvSpPr>
        <xdr:spPr>
          <a:xfrm>
            <a:off x="476249" y="38100"/>
            <a:ext cx="1238251" cy="390525"/>
          </a:xfrm>
          <a:prstGeom prst="roundRect">
            <a:avLst/>
          </a:prstGeom>
          <a:solidFill>
            <a:schemeClr val="accent2"/>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1</a:t>
            </a:r>
            <a:endParaRPr lang="en-US" sz="1400" b="1"/>
          </a:p>
        </xdr:txBody>
      </xdr:sp>
      <xdr:sp macro="" textlink="">
        <xdr:nvSpPr>
          <xdr:cNvPr id="116" name="Rounded Rectangle 115">
            <a:hlinkClick xmlns:r="http://schemas.openxmlformats.org/officeDocument/2006/relationships" r:id="rId3"/>
          </xdr:cNvPr>
          <xdr:cNvSpPr/>
        </xdr:nvSpPr>
        <xdr:spPr>
          <a:xfrm>
            <a:off x="1733550" y="38100"/>
            <a:ext cx="1238251" cy="390525"/>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2</a:t>
            </a:r>
            <a:endParaRPr lang="en-US" sz="1400" b="1"/>
          </a:p>
        </xdr:txBody>
      </xdr:sp>
      <xdr:sp macro="" textlink="">
        <xdr:nvSpPr>
          <xdr:cNvPr id="117" name="Rounded Rectangle 116">
            <a:hlinkClick xmlns:r="http://schemas.openxmlformats.org/officeDocument/2006/relationships" r:id="rId4"/>
          </xdr:cNvPr>
          <xdr:cNvSpPr/>
        </xdr:nvSpPr>
        <xdr:spPr>
          <a:xfrm>
            <a:off x="2990850" y="38100"/>
            <a:ext cx="1238251" cy="390525"/>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3</a:t>
            </a:r>
            <a:endParaRPr lang="en-US" sz="1400" b="1"/>
          </a:p>
        </xdr:txBody>
      </xdr:sp>
      <xdr:sp macro="" textlink="">
        <xdr:nvSpPr>
          <xdr:cNvPr id="118" name="Rounded Rectangle 117">
            <a:hlinkClick xmlns:r="http://schemas.openxmlformats.org/officeDocument/2006/relationships" r:id="rId5"/>
          </xdr:cNvPr>
          <xdr:cNvSpPr/>
        </xdr:nvSpPr>
        <xdr:spPr>
          <a:xfrm>
            <a:off x="4248150" y="38100"/>
            <a:ext cx="1238251" cy="390525"/>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4</a:t>
            </a:r>
            <a:endParaRPr lang="en-US" sz="1400" b="1"/>
          </a:p>
        </xdr:txBody>
      </xdr:sp>
    </xdr:grpSp>
    <xdr:clientData fPrintsWithSheet="0"/>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7</xdr:row>
          <xdr:rowOff>114300</xdr:rowOff>
        </xdr:from>
        <xdr:to>
          <xdr:col>1</xdr:col>
          <xdr:colOff>228600</xdr:colOff>
          <xdr:row>7</xdr:row>
          <xdr:rowOff>304800</xdr:rowOff>
        </xdr:to>
        <xdr:sp macro="" textlink="">
          <xdr:nvSpPr>
            <xdr:cNvPr id="4097" name="Option Button 1" hidden="1">
              <a:extLst>
                <a:ext uri="{63B3BB69-23CF-44E3-9099-C40C66FF867C}">
                  <a14:compatExt spid="_x0000_s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7</xdr:row>
          <xdr:rowOff>123825</xdr:rowOff>
        </xdr:from>
        <xdr:to>
          <xdr:col>2</xdr:col>
          <xdr:colOff>228600</xdr:colOff>
          <xdr:row>7</xdr:row>
          <xdr:rowOff>314325</xdr:rowOff>
        </xdr:to>
        <xdr:sp macro="" textlink="">
          <xdr:nvSpPr>
            <xdr:cNvPr id="4098" name="Option Button 2" hidden="1">
              <a:extLst>
                <a:ext uri="{63B3BB69-23CF-44E3-9099-C40C66FF867C}">
                  <a14:compatExt spid="_x0000_s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7</xdr:row>
          <xdr:rowOff>123825</xdr:rowOff>
        </xdr:from>
        <xdr:to>
          <xdr:col>3</xdr:col>
          <xdr:colOff>228600</xdr:colOff>
          <xdr:row>7</xdr:row>
          <xdr:rowOff>314325</xdr:rowOff>
        </xdr:to>
        <xdr:sp macro="" textlink="">
          <xdr:nvSpPr>
            <xdr:cNvPr id="4099" name="Option Button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xdr:row>
          <xdr:rowOff>114300</xdr:rowOff>
        </xdr:from>
        <xdr:to>
          <xdr:col>4</xdr:col>
          <xdr:colOff>228600</xdr:colOff>
          <xdr:row>7</xdr:row>
          <xdr:rowOff>304800</xdr:rowOff>
        </xdr:to>
        <xdr:sp macro="" textlink="">
          <xdr:nvSpPr>
            <xdr:cNvPr id="4100" name="Option Button 4" hidden="1">
              <a:extLst>
                <a:ext uri="{63B3BB69-23CF-44E3-9099-C40C66FF867C}">
                  <a14:compatExt spid="_x0000_s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7</xdr:row>
          <xdr:rowOff>123825</xdr:rowOff>
        </xdr:from>
        <xdr:to>
          <xdr:col>5</xdr:col>
          <xdr:colOff>228600</xdr:colOff>
          <xdr:row>7</xdr:row>
          <xdr:rowOff>314325</xdr:rowOff>
        </xdr:to>
        <xdr:sp macro="" textlink="">
          <xdr:nvSpPr>
            <xdr:cNvPr id="4101" name="Option Button 5" hidden="1">
              <a:extLst>
                <a:ext uri="{63B3BB69-23CF-44E3-9099-C40C66FF867C}">
                  <a14:compatExt spid="_x0000_s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6</xdr:col>
          <xdr:colOff>0</xdr:colOff>
          <xdr:row>7</xdr:row>
          <xdr:rowOff>361950</xdr:rowOff>
        </xdr:to>
        <xdr:sp macro="" textlink="">
          <xdr:nvSpPr>
            <xdr:cNvPr id="4102" name="Group Box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228600</xdr:colOff>
          <xdr:row>8</xdr:row>
          <xdr:rowOff>247650</xdr:rowOff>
        </xdr:to>
        <xdr:sp macro="" textlink="">
          <xdr:nvSpPr>
            <xdr:cNvPr id="4103" name="Option Button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8</xdr:row>
          <xdr:rowOff>57150</xdr:rowOff>
        </xdr:from>
        <xdr:to>
          <xdr:col>2</xdr:col>
          <xdr:colOff>228600</xdr:colOff>
          <xdr:row>8</xdr:row>
          <xdr:rowOff>247650</xdr:rowOff>
        </xdr:to>
        <xdr:sp macro="" textlink="">
          <xdr:nvSpPr>
            <xdr:cNvPr id="4104" name="Option Button 8" hidden="1">
              <a:extLst>
                <a:ext uri="{63B3BB69-23CF-44E3-9099-C40C66FF867C}">
                  <a14:compatExt spid="_x0000_s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8</xdr:row>
          <xdr:rowOff>66675</xdr:rowOff>
        </xdr:from>
        <xdr:to>
          <xdr:col>3</xdr:col>
          <xdr:colOff>228600</xdr:colOff>
          <xdr:row>8</xdr:row>
          <xdr:rowOff>257175</xdr:rowOff>
        </xdr:to>
        <xdr:sp macro="" textlink="">
          <xdr:nvSpPr>
            <xdr:cNvPr id="4105" name="Option Button 9" hidden="1">
              <a:extLst>
                <a:ext uri="{63B3BB69-23CF-44E3-9099-C40C66FF867C}">
                  <a14:compatExt spid="_x0000_s4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xdr:row>
          <xdr:rowOff>57150</xdr:rowOff>
        </xdr:from>
        <xdr:to>
          <xdr:col>4</xdr:col>
          <xdr:colOff>228600</xdr:colOff>
          <xdr:row>8</xdr:row>
          <xdr:rowOff>247650</xdr:rowOff>
        </xdr:to>
        <xdr:sp macro="" textlink="">
          <xdr:nvSpPr>
            <xdr:cNvPr id="4106" name="Option Button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8</xdr:row>
          <xdr:rowOff>57150</xdr:rowOff>
        </xdr:from>
        <xdr:to>
          <xdr:col>5</xdr:col>
          <xdr:colOff>228600</xdr:colOff>
          <xdr:row>8</xdr:row>
          <xdr:rowOff>247650</xdr:rowOff>
        </xdr:to>
        <xdr:sp macro="" textlink="">
          <xdr:nvSpPr>
            <xdr:cNvPr id="4107" name="Option Button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6</xdr:col>
          <xdr:colOff>0</xdr:colOff>
          <xdr:row>8</xdr:row>
          <xdr:rowOff>333375</xdr:rowOff>
        </xdr:to>
        <xdr:sp macro="" textlink="">
          <xdr:nvSpPr>
            <xdr:cNvPr id="4108" name="Group Box 12" hidden="1">
              <a:extLst>
                <a:ext uri="{63B3BB69-23CF-44E3-9099-C40C66FF867C}">
                  <a14:compatExt spid="_x0000_s41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76200</xdr:rowOff>
        </xdr:from>
        <xdr:to>
          <xdr:col>1</xdr:col>
          <xdr:colOff>228600</xdr:colOff>
          <xdr:row>9</xdr:row>
          <xdr:rowOff>266700</xdr:rowOff>
        </xdr:to>
        <xdr:sp macro="" textlink="">
          <xdr:nvSpPr>
            <xdr:cNvPr id="4109" name="Option Button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9</xdr:row>
          <xdr:rowOff>95250</xdr:rowOff>
        </xdr:from>
        <xdr:to>
          <xdr:col>2</xdr:col>
          <xdr:colOff>228600</xdr:colOff>
          <xdr:row>9</xdr:row>
          <xdr:rowOff>285750</xdr:rowOff>
        </xdr:to>
        <xdr:sp macro="" textlink="">
          <xdr:nvSpPr>
            <xdr:cNvPr id="4110" name="Option Button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9</xdr:row>
          <xdr:rowOff>104775</xdr:rowOff>
        </xdr:from>
        <xdr:to>
          <xdr:col>3</xdr:col>
          <xdr:colOff>228600</xdr:colOff>
          <xdr:row>9</xdr:row>
          <xdr:rowOff>295275</xdr:rowOff>
        </xdr:to>
        <xdr:sp macro="" textlink="">
          <xdr:nvSpPr>
            <xdr:cNvPr id="4111" name="Option Button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9</xdr:row>
          <xdr:rowOff>95250</xdr:rowOff>
        </xdr:from>
        <xdr:to>
          <xdr:col>4</xdr:col>
          <xdr:colOff>228600</xdr:colOff>
          <xdr:row>9</xdr:row>
          <xdr:rowOff>285750</xdr:rowOff>
        </xdr:to>
        <xdr:sp macro="" textlink="">
          <xdr:nvSpPr>
            <xdr:cNvPr id="4112" name="Option Button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9</xdr:row>
          <xdr:rowOff>95250</xdr:rowOff>
        </xdr:from>
        <xdr:to>
          <xdr:col>5</xdr:col>
          <xdr:colOff>228600</xdr:colOff>
          <xdr:row>9</xdr:row>
          <xdr:rowOff>285750</xdr:rowOff>
        </xdr:to>
        <xdr:sp macro="" textlink="">
          <xdr:nvSpPr>
            <xdr:cNvPr id="4113" name="Option Button 17" hidden="1">
              <a:extLst>
                <a:ext uri="{63B3BB69-23CF-44E3-9099-C40C66FF867C}">
                  <a14:compatExt spid="_x0000_s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6</xdr:col>
          <xdr:colOff>0</xdr:colOff>
          <xdr:row>9</xdr:row>
          <xdr:rowOff>333375</xdr:rowOff>
        </xdr:to>
        <xdr:sp macro="" textlink="">
          <xdr:nvSpPr>
            <xdr:cNvPr id="4114" name="Group Box 18" hidden="1">
              <a:extLst>
                <a:ext uri="{63B3BB69-23CF-44E3-9099-C40C66FF867C}">
                  <a14:compatExt spid="_x0000_s41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95250</xdr:rowOff>
        </xdr:from>
        <xdr:to>
          <xdr:col>1</xdr:col>
          <xdr:colOff>228600</xdr:colOff>
          <xdr:row>10</xdr:row>
          <xdr:rowOff>285750</xdr:rowOff>
        </xdr:to>
        <xdr:sp macro="" textlink="">
          <xdr:nvSpPr>
            <xdr:cNvPr id="4115" name="Option Button 19" hidden="1">
              <a:extLst>
                <a:ext uri="{63B3BB69-23CF-44E3-9099-C40C66FF867C}">
                  <a14:compatExt spid="_x0000_s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10</xdr:row>
          <xdr:rowOff>104775</xdr:rowOff>
        </xdr:from>
        <xdr:to>
          <xdr:col>2</xdr:col>
          <xdr:colOff>228600</xdr:colOff>
          <xdr:row>10</xdr:row>
          <xdr:rowOff>295275</xdr:rowOff>
        </xdr:to>
        <xdr:sp macro="" textlink="">
          <xdr:nvSpPr>
            <xdr:cNvPr id="4116" name="Option Button 20" hidden="1">
              <a:extLst>
                <a:ext uri="{63B3BB69-23CF-44E3-9099-C40C66FF867C}">
                  <a14:compatExt spid="_x0000_s4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10</xdr:row>
          <xdr:rowOff>104775</xdr:rowOff>
        </xdr:from>
        <xdr:to>
          <xdr:col>3</xdr:col>
          <xdr:colOff>228600</xdr:colOff>
          <xdr:row>10</xdr:row>
          <xdr:rowOff>295275</xdr:rowOff>
        </xdr:to>
        <xdr:sp macro="" textlink="">
          <xdr:nvSpPr>
            <xdr:cNvPr id="4117" name="Option Button 21" hidden="1">
              <a:extLst>
                <a:ext uri="{63B3BB69-23CF-44E3-9099-C40C66FF867C}">
                  <a14:compatExt spid="_x0000_s4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xdr:row>
          <xdr:rowOff>114300</xdr:rowOff>
        </xdr:from>
        <xdr:to>
          <xdr:col>4</xdr:col>
          <xdr:colOff>228600</xdr:colOff>
          <xdr:row>10</xdr:row>
          <xdr:rowOff>304800</xdr:rowOff>
        </xdr:to>
        <xdr:sp macro="" textlink="">
          <xdr:nvSpPr>
            <xdr:cNvPr id="4118" name="Option Button 22" hidden="1">
              <a:extLst>
                <a:ext uri="{63B3BB69-23CF-44E3-9099-C40C66FF867C}">
                  <a14:compatExt spid="_x0000_s4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xdr:row>
          <xdr:rowOff>104775</xdr:rowOff>
        </xdr:from>
        <xdr:to>
          <xdr:col>5</xdr:col>
          <xdr:colOff>228600</xdr:colOff>
          <xdr:row>10</xdr:row>
          <xdr:rowOff>295275</xdr:rowOff>
        </xdr:to>
        <xdr:sp macro="" textlink="">
          <xdr:nvSpPr>
            <xdr:cNvPr id="4119" name="Option Button 23" hidden="1">
              <a:extLst>
                <a:ext uri="{63B3BB69-23CF-44E3-9099-C40C66FF867C}">
                  <a14:compatExt spid="_x0000_s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6</xdr:col>
          <xdr:colOff>0</xdr:colOff>
          <xdr:row>10</xdr:row>
          <xdr:rowOff>333375</xdr:rowOff>
        </xdr:to>
        <xdr:sp macro="" textlink="">
          <xdr:nvSpPr>
            <xdr:cNvPr id="4120" name="Group Box 24" hidden="1">
              <a:extLst>
                <a:ext uri="{63B3BB69-23CF-44E3-9099-C40C66FF867C}">
                  <a14:compatExt spid="_x0000_s41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95250</xdr:rowOff>
        </xdr:from>
        <xdr:to>
          <xdr:col>1</xdr:col>
          <xdr:colOff>228600</xdr:colOff>
          <xdr:row>11</xdr:row>
          <xdr:rowOff>285750</xdr:rowOff>
        </xdr:to>
        <xdr:sp macro="" textlink="">
          <xdr:nvSpPr>
            <xdr:cNvPr id="4121" name="Option Button 25" hidden="1">
              <a:extLst>
                <a:ext uri="{63B3BB69-23CF-44E3-9099-C40C66FF867C}">
                  <a14:compatExt spid="_x0000_s4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11</xdr:row>
          <xdr:rowOff>95250</xdr:rowOff>
        </xdr:from>
        <xdr:to>
          <xdr:col>2</xdr:col>
          <xdr:colOff>228600</xdr:colOff>
          <xdr:row>11</xdr:row>
          <xdr:rowOff>285750</xdr:rowOff>
        </xdr:to>
        <xdr:sp macro="" textlink="">
          <xdr:nvSpPr>
            <xdr:cNvPr id="4122" name="Option Button 26" hidden="1">
              <a:extLst>
                <a:ext uri="{63B3BB69-23CF-44E3-9099-C40C66FF867C}">
                  <a14:compatExt spid="_x0000_s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xdr:row>
          <xdr:rowOff>95250</xdr:rowOff>
        </xdr:from>
        <xdr:to>
          <xdr:col>3</xdr:col>
          <xdr:colOff>228600</xdr:colOff>
          <xdr:row>11</xdr:row>
          <xdr:rowOff>285750</xdr:rowOff>
        </xdr:to>
        <xdr:sp macro="" textlink="">
          <xdr:nvSpPr>
            <xdr:cNvPr id="4123" name="Option Button 27" hidden="1">
              <a:extLst>
                <a:ext uri="{63B3BB69-23CF-44E3-9099-C40C66FF867C}">
                  <a14:compatExt spid="_x0000_s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xdr:row>
          <xdr:rowOff>104775</xdr:rowOff>
        </xdr:from>
        <xdr:to>
          <xdr:col>4</xdr:col>
          <xdr:colOff>228600</xdr:colOff>
          <xdr:row>11</xdr:row>
          <xdr:rowOff>295275</xdr:rowOff>
        </xdr:to>
        <xdr:sp macro="" textlink="">
          <xdr:nvSpPr>
            <xdr:cNvPr id="4124" name="Option Button 28" hidden="1">
              <a:extLst>
                <a:ext uri="{63B3BB69-23CF-44E3-9099-C40C66FF867C}">
                  <a14:compatExt spid="_x0000_s4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xdr:row>
          <xdr:rowOff>104775</xdr:rowOff>
        </xdr:from>
        <xdr:to>
          <xdr:col>5</xdr:col>
          <xdr:colOff>228600</xdr:colOff>
          <xdr:row>11</xdr:row>
          <xdr:rowOff>295275</xdr:rowOff>
        </xdr:to>
        <xdr:sp macro="" textlink="">
          <xdr:nvSpPr>
            <xdr:cNvPr id="4125" name="Option Button 29" hidden="1">
              <a:extLst>
                <a:ext uri="{63B3BB69-23CF-44E3-9099-C40C66FF867C}">
                  <a14:compatExt spid="_x0000_s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6</xdr:col>
          <xdr:colOff>0</xdr:colOff>
          <xdr:row>11</xdr:row>
          <xdr:rowOff>333375</xdr:rowOff>
        </xdr:to>
        <xdr:sp macro="" textlink="">
          <xdr:nvSpPr>
            <xdr:cNvPr id="4126" name="Group Box 30" hidden="1">
              <a:extLst>
                <a:ext uri="{63B3BB69-23CF-44E3-9099-C40C66FF867C}">
                  <a14:compatExt spid="_x0000_s41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95250</xdr:rowOff>
        </xdr:from>
        <xdr:to>
          <xdr:col>1</xdr:col>
          <xdr:colOff>228600</xdr:colOff>
          <xdr:row>20</xdr:row>
          <xdr:rowOff>285750</xdr:rowOff>
        </xdr:to>
        <xdr:sp macro="" textlink="">
          <xdr:nvSpPr>
            <xdr:cNvPr id="4127" name="Option Button 31" hidden="1">
              <a:extLst>
                <a:ext uri="{63B3BB69-23CF-44E3-9099-C40C66FF867C}">
                  <a14:compatExt spid="_x0000_s4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20</xdr:row>
          <xdr:rowOff>104775</xdr:rowOff>
        </xdr:from>
        <xdr:to>
          <xdr:col>2</xdr:col>
          <xdr:colOff>228600</xdr:colOff>
          <xdr:row>20</xdr:row>
          <xdr:rowOff>295275</xdr:rowOff>
        </xdr:to>
        <xdr:sp macro="" textlink="">
          <xdr:nvSpPr>
            <xdr:cNvPr id="4128" name="Option Button 32" hidden="1">
              <a:extLst>
                <a:ext uri="{63B3BB69-23CF-44E3-9099-C40C66FF867C}">
                  <a14:compatExt spid="_x0000_s4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20</xdr:row>
          <xdr:rowOff>114300</xdr:rowOff>
        </xdr:from>
        <xdr:to>
          <xdr:col>3</xdr:col>
          <xdr:colOff>228600</xdr:colOff>
          <xdr:row>20</xdr:row>
          <xdr:rowOff>304800</xdr:rowOff>
        </xdr:to>
        <xdr:sp macro="" textlink="">
          <xdr:nvSpPr>
            <xdr:cNvPr id="4129" name="Option Button 33" hidden="1">
              <a:extLst>
                <a:ext uri="{63B3BB69-23CF-44E3-9099-C40C66FF867C}">
                  <a14:compatExt spid="_x0000_s4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20</xdr:row>
          <xdr:rowOff>114300</xdr:rowOff>
        </xdr:from>
        <xdr:to>
          <xdr:col>4</xdr:col>
          <xdr:colOff>228600</xdr:colOff>
          <xdr:row>20</xdr:row>
          <xdr:rowOff>304800</xdr:rowOff>
        </xdr:to>
        <xdr:sp macro="" textlink="">
          <xdr:nvSpPr>
            <xdr:cNvPr id="4130" name="Option Button 34" hidden="1">
              <a:extLst>
                <a:ext uri="{63B3BB69-23CF-44E3-9099-C40C66FF867C}">
                  <a14:compatExt spid="_x0000_s4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20</xdr:row>
          <xdr:rowOff>123825</xdr:rowOff>
        </xdr:from>
        <xdr:to>
          <xdr:col>5</xdr:col>
          <xdr:colOff>228600</xdr:colOff>
          <xdr:row>20</xdr:row>
          <xdr:rowOff>314325</xdr:rowOff>
        </xdr:to>
        <xdr:sp macro="" textlink="">
          <xdr:nvSpPr>
            <xdr:cNvPr id="4131" name="Option Button 35" hidden="1">
              <a:extLst>
                <a:ext uri="{63B3BB69-23CF-44E3-9099-C40C66FF867C}">
                  <a14:compatExt spid="_x0000_s4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28575</xdr:rowOff>
        </xdr:from>
        <xdr:to>
          <xdr:col>6</xdr:col>
          <xdr:colOff>0</xdr:colOff>
          <xdr:row>20</xdr:row>
          <xdr:rowOff>361950</xdr:rowOff>
        </xdr:to>
        <xdr:sp macro="" textlink="">
          <xdr:nvSpPr>
            <xdr:cNvPr id="4132" name="Group Box 36" hidden="1">
              <a:extLst>
                <a:ext uri="{63B3BB69-23CF-44E3-9099-C40C66FF867C}">
                  <a14:compatExt spid="_x0000_s41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95250</xdr:rowOff>
        </xdr:from>
        <xdr:to>
          <xdr:col>1</xdr:col>
          <xdr:colOff>228600</xdr:colOff>
          <xdr:row>21</xdr:row>
          <xdr:rowOff>285750</xdr:rowOff>
        </xdr:to>
        <xdr:sp macro="" textlink="">
          <xdr:nvSpPr>
            <xdr:cNvPr id="4133" name="Option Button 37" hidden="1">
              <a:extLst>
                <a:ext uri="{63B3BB69-23CF-44E3-9099-C40C66FF867C}">
                  <a14:compatExt spid="_x0000_s4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21</xdr:row>
          <xdr:rowOff>104775</xdr:rowOff>
        </xdr:from>
        <xdr:to>
          <xdr:col>2</xdr:col>
          <xdr:colOff>228600</xdr:colOff>
          <xdr:row>21</xdr:row>
          <xdr:rowOff>295275</xdr:rowOff>
        </xdr:to>
        <xdr:sp macro="" textlink="">
          <xdr:nvSpPr>
            <xdr:cNvPr id="4134" name="Option Button 38" hidden="1">
              <a:extLst>
                <a:ext uri="{63B3BB69-23CF-44E3-9099-C40C66FF867C}">
                  <a14:compatExt spid="_x0000_s4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xdr:row>
          <xdr:rowOff>104775</xdr:rowOff>
        </xdr:from>
        <xdr:to>
          <xdr:col>3</xdr:col>
          <xdr:colOff>228600</xdr:colOff>
          <xdr:row>21</xdr:row>
          <xdr:rowOff>295275</xdr:rowOff>
        </xdr:to>
        <xdr:sp macro="" textlink="">
          <xdr:nvSpPr>
            <xdr:cNvPr id="4135" name="Option Button 39" hidden="1">
              <a:extLst>
                <a:ext uri="{63B3BB69-23CF-44E3-9099-C40C66FF867C}">
                  <a14:compatExt spid="_x0000_s4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21</xdr:row>
          <xdr:rowOff>114300</xdr:rowOff>
        </xdr:from>
        <xdr:to>
          <xdr:col>4</xdr:col>
          <xdr:colOff>228600</xdr:colOff>
          <xdr:row>21</xdr:row>
          <xdr:rowOff>304800</xdr:rowOff>
        </xdr:to>
        <xdr:sp macro="" textlink="">
          <xdr:nvSpPr>
            <xdr:cNvPr id="4136" name="Option Button 40" hidden="1">
              <a:extLst>
                <a:ext uri="{63B3BB69-23CF-44E3-9099-C40C66FF867C}">
                  <a14:compatExt spid="_x0000_s4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21</xdr:row>
          <xdr:rowOff>104775</xdr:rowOff>
        </xdr:from>
        <xdr:to>
          <xdr:col>5</xdr:col>
          <xdr:colOff>228600</xdr:colOff>
          <xdr:row>21</xdr:row>
          <xdr:rowOff>295275</xdr:rowOff>
        </xdr:to>
        <xdr:sp macro="" textlink="">
          <xdr:nvSpPr>
            <xdr:cNvPr id="4137" name="Option Button 41" hidden="1">
              <a:extLst>
                <a:ext uri="{63B3BB69-23CF-44E3-9099-C40C66FF867C}">
                  <a14:compatExt spid="_x0000_s4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28575</xdr:rowOff>
        </xdr:from>
        <xdr:to>
          <xdr:col>6</xdr:col>
          <xdr:colOff>0</xdr:colOff>
          <xdr:row>21</xdr:row>
          <xdr:rowOff>333375</xdr:rowOff>
        </xdr:to>
        <xdr:sp macro="" textlink="">
          <xdr:nvSpPr>
            <xdr:cNvPr id="4138" name="Group Box 42" hidden="1">
              <a:extLst>
                <a:ext uri="{63B3BB69-23CF-44E3-9099-C40C66FF867C}">
                  <a14:compatExt spid="_x0000_s41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95250</xdr:rowOff>
        </xdr:from>
        <xdr:to>
          <xdr:col>1</xdr:col>
          <xdr:colOff>228600</xdr:colOff>
          <xdr:row>22</xdr:row>
          <xdr:rowOff>285750</xdr:rowOff>
        </xdr:to>
        <xdr:sp macro="" textlink="">
          <xdr:nvSpPr>
            <xdr:cNvPr id="4139" name="Option Button 43" hidden="1">
              <a:extLst>
                <a:ext uri="{63B3BB69-23CF-44E3-9099-C40C66FF867C}">
                  <a14:compatExt spid="_x0000_s4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22</xdr:row>
          <xdr:rowOff>95250</xdr:rowOff>
        </xdr:from>
        <xdr:to>
          <xdr:col>2</xdr:col>
          <xdr:colOff>228600</xdr:colOff>
          <xdr:row>22</xdr:row>
          <xdr:rowOff>285750</xdr:rowOff>
        </xdr:to>
        <xdr:sp macro="" textlink="">
          <xdr:nvSpPr>
            <xdr:cNvPr id="4140" name="Option Button 44" hidden="1">
              <a:extLst>
                <a:ext uri="{63B3BB69-23CF-44E3-9099-C40C66FF867C}">
                  <a14:compatExt spid="_x0000_s4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95250</xdr:rowOff>
        </xdr:from>
        <xdr:to>
          <xdr:col>3</xdr:col>
          <xdr:colOff>228600</xdr:colOff>
          <xdr:row>22</xdr:row>
          <xdr:rowOff>285750</xdr:rowOff>
        </xdr:to>
        <xdr:sp macro="" textlink="">
          <xdr:nvSpPr>
            <xdr:cNvPr id="4141" name="Option Button 45" hidden="1">
              <a:extLst>
                <a:ext uri="{63B3BB69-23CF-44E3-9099-C40C66FF867C}">
                  <a14:compatExt spid="_x0000_s4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22</xdr:row>
          <xdr:rowOff>95250</xdr:rowOff>
        </xdr:from>
        <xdr:to>
          <xdr:col>4</xdr:col>
          <xdr:colOff>228600</xdr:colOff>
          <xdr:row>22</xdr:row>
          <xdr:rowOff>285750</xdr:rowOff>
        </xdr:to>
        <xdr:sp macro="" textlink="">
          <xdr:nvSpPr>
            <xdr:cNvPr id="4142" name="Option Button 46" hidden="1">
              <a:extLst>
                <a:ext uri="{63B3BB69-23CF-44E3-9099-C40C66FF867C}">
                  <a14:compatExt spid="_x0000_s4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22</xdr:row>
          <xdr:rowOff>95250</xdr:rowOff>
        </xdr:from>
        <xdr:to>
          <xdr:col>5</xdr:col>
          <xdr:colOff>228600</xdr:colOff>
          <xdr:row>22</xdr:row>
          <xdr:rowOff>285750</xdr:rowOff>
        </xdr:to>
        <xdr:sp macro="" textlink="">
          <xdr:nvSpPr>
            <xdr:cNvPr id="4143" name="Option Button 47" hidden="1">
              <a:extLst>
                <a:ext uri="{63B3BB69-23CF-44E3-9099-C40C66FF867C}">
                  <a14:compatExt spid="_x0000_s4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28575</xdr:rowOff>
        </xdr:from>
        <xdr:to>
          <xdr:col>6</xdr:col>
          <xdr:colOff>0</xdr:colOff>
          <xdr:row>22</xdr:row>
          <xdr:rowOff>333375</xdr:rowOff>
        </xdr:to>
        <xdr:sp macro="" textlink="">
          <xdr:nvSpPr>
            <xdr:cNvPr id="4144" name="Group Box 48" hidden="1">
              <a:extLst>
                <a:ext uri="{63B3BB69-23CF-44E3-9099-C40C66FF867C}">
                  <a14:compatExt spid="_x0000_s41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95250</xdr:rowOff>
        </xdr:from>
        <xdr:to>
          <xdr:col>1</xdr:col>
          <xdr:colOff>228600</xdr:colOff>
          <xdr:row>23</xdr:row>
          <xdr:rowOff>285750</xdr:rowOff>
        </xdr:to>
        <xdr:sp macro="" textlink="">
          <xdr:nvSpPr>
            <xdr:cNvPr id="4145" name="Option Button 49" hidden="1">
              <a:extLst>
                <a:ext uri="{63B3BB69-23CF-44E3-9099-C40C66FF867C}">
                  <a14:compatExt spid="_x0000_s4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23</xdr:row>
          <xdr:rowOff>104775</xdr:rowOff>
        </xdr:from>
        <xdr:to>
          <xdr:col>2</xdr:col>
          <xdr:colOff>228600</xdr:colOff>
          <xdr:row>23</xdr:row>
          <xdr:rowOff>295275</xdr:rowOff>
        </xdr:to>
        <xdr:sp macro="" textlink="">
          <xdr:nvSpPr>
            <xdr:cNvPr id="4146" name="Option Button 50" hidden="1">
              <a:extLst>
                <a:ext uri="{63B3BB69-23CF-44E3-9099-C40C66FF867C}">
                  <a14:compatExt spid="_x0000_s4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23</xdr:row>
          <xdr:rowOff>104775</xdr:rowOff>
        </xdr:from>
        <xdr:to>
          <xdr:col>3</xdr:col>
          <xdr:colOff>228600</xdr:colOff>
          <xdr:row>23</xdr:row>
          <xdr:rowOff>295275</xdr:rowOff>
        </xdr:to>
        <xdr:sp macro="" textlink="">
          <xdr:nvSpPr>
            <xdr:cNvPr id="4147" name="Option Button 51" hidden="1">
              <a:extLst>
                <a:ext uri="{63B3BB69-23CF-44E3-9099-C40C66FF867C}">
                  <a14:compatExt spid="_x0000_s4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23</xdr:row>
          <xdr:rowOff>104775</xdr:rowOff>
        </xdr:from>
        <xdr:to>
          <xdr:col>4</xdr:col>
          <xdr:colOff>228600</xdr:colOff>
          <xdr:row>23</xdr:row>
          <xdr:rowOff>295275</xdr:rowOff>
        </xdr:to>
        <xdr:sp macro="" textlink="">
          <xdr:nvSpPr>
            <xdr:cNvPr id="4148" name="Option Button 52" hidden="1">
              <a:extLst>
                <a:ext uri="{63B3BB69-23CF-44E3-9099-C40C66FF867C}">
                  <a14:compatExt spid="_x0000_s4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104775</xdr:rowOff>
        </xdr:from>
        <xdr:to>
          <xdr:col>5</xdr:col>
          <xdr:colOff>228600</xdr:colOff>
          <xdr:row>23</xdr:row>
          <xdr:rowOff>295275</xdr:rowOff>
        </xdr:to>
        <xdr:sp macro="" textlink="">
          <xdr:nvSpPr>
            <xdr:cNvPr id="4149" name="Option Button 53" hidden="1">
              <a:extLst>
                <a:ext uri="{63B3BB69-23CF-44E3-9099-C40C66FF867C}">
                  <a14:compatExt spid="_x0000_s4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28575</xdr:rowOff>
        </xdr:from>
        <xdr:to>
          <xdr:col>6</xdr:col>
          <xdr:colOff>0</xdr:colOff>
          <xdr:row>23</xdr:row>
          <xdr:rowOff>333375</xdr:rowOff>
        </xdr:to>
        <xdr:sp macro="" textlink="">
          <xdr:nvSpPr>
            <xdr:cNvPr id="4150" name="Group Box 54" hidden="1">
              <a:extLst>
                <a:ext uri="{63B3BB69-23CF-44E3-9099-C40C66FF867C}">
                  <a14:compatExt spid="_x0000_s41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95250</xdr:rowOff>
        </xdr:from>
        <xdr:to>
          <xdr:col>1</xdr:col>
          <xdr:colOff>228600</xdr:colOff>
          <xdr:row>24</xdr:row>
          <xdr:rowOff>285750</xdr:rowOff>
        </xdr:to>
        <xdr:sp macro="" textlink="">
          <xdr:nvSpPr>
            <xdr:cNvPr id="4151" name="Option Button 55" hidden="1">
              <a:extLst>
                <a:ext uri="{63B3BB69-23CF-44E3-9099-C40C66FF867C}">
                  <a14:compatExt spid="_x0000_s4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24</xdr:row>
          <xdr:rowOff>95250</xdr:rowOff>
        </xdr:from>
        <xdr:to>
          <xdr:col>2</xdr:col>
          <xdr:colOff>228600</xdr:colOff>
          <xdr:row>24</xdr:row>
          <xdr:rowOff>285750</xdr:rowOff>
        </xdr:to>
        <xdr:sp macro="" textlink="">
          <xdr:nvSpPr>
            <xdr:cNvPr id="4152" name="Option Button 56" hidden="1">
              <a:extLst>
                <a:ext uri="{63B3BB69-23CF-44E3-9099-C40C66FF867C}">
                  <a14:compatExt spid="_x0000_s4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24</xdr:row>
          <xdr:rowOff>95250</xdr:rowOff>
        </xdr:from>
        <xdr:to>
          <xdr:col>3</xdr:col>
          <xdr:colOff>228600</xdr:colOff>
          <xdr:row>24</xdr:row>
          <xdr:rowOff>285750</xdr:rowOff>
        </xdr:to>
        <xdr:sp macro="" textlink="">
          <xdr:nvSpPr>
            <xdr:cNvPr id="4153" name="Option Button 57" hidden="1">
              <a:extLst>
                <a:ext uri="{63B3BB69-23CF-44E3-9099-C40C66FF867C}">
                  <a14:compatExt spid="_x0000_s4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24</xdr:row>
          <xdr:rowOff>104775</xdr:rowOff>
        </xdr:from>
        <xdr:to>
          <xdr:col>4</xdr:col>
          <xdr:colOff>228600</xdr:colOff>
          <xdr:row>24</xdr:row>
          <xdr:rowOff>295275</xdr:rowOff>
        </xdr:to>
        <xdr:sp macro="" textlink="">
          <xdr:nvSpPr>
            <xdr:cNvPr id="4154" name="Option Button 58" hidden="1">
              <a:extLst>
                <a:ext uri="{63B3BB69-23CF-44E3-9099-C40C66FF867C}">
                  <a14:compatExt spid="_x0000_s4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24</xdr:row>
          <xdr:rowOff>104775</xdr:rowOff>
        </xdr:from>
        <xdr:to>
          <xdr:col>5</xdr:col>
          <xdr:colOff>228600</xdr:colOff>
          <xdr:row>24</xdr:row>
          <xdr:rowOff>295275</xdr:rowOff>
        </xdr:to>
        <xdr:sp macro="" textlink="">
          <xdr:nvSpPr>
            <xdr:cNvPr id="4155" name="Option Button 59" hidden="1">
              <a:extLst>
                <a:ext uri="{63B3BB69-23CF-44E3-9099-C40C66FF867C}">
                  <a14:compatExt spid="_x0000_s4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28575</xdr:rowOff>
        </xdr:from>
        <xdr:to>
          <xdr:col>6</xdr:col>
          <xdr:colOff>0</xdr:colOff>
          <xdr:row>24</xdr:row>
          <xdr:rowOff>333375</xdr:rowOff>
        </xdr:to>
        <xdr:sp macro="" textlink="">
          <xdr:nvSpPr>
            <xdr:cNvPr id="4156" name="Group Box 60" hidden="1">
              <a:extLst>
                <a:ext uri="{63B3BB69-23CF-44E3-9099-C40C66FF867C}">
                  <a14:compatExt spid="_x0000_s41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xdr:row>
          <xdr:rowOff>95250</xdr:rowOff>
        </xdr:from>
        <xdr:to>
          <xdr:col>1</xdr:col>
          <xdr:colOff>228600</xdr:colOff>
          <xdr:row>25</xdr:row>
          <xdr:rowOff>285750</xdr:rowOff>
        </xdr:to>
        <xdr:sp macro="" textlink="">
          <xdr:nvSpPr>
            <xdr:cNvPr id="4157" name="Option Button 61" hidden="1">
              <a:extLst>
                <a:ext uri="{63B3BB69-23CF-44E3-9099-C40C66FF867C}">
                  <a14:compatExt spid="_x0000_s4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25</xdr:row>
          <xdr:rowOff>95250</xdr:rowOff>
        </xdr:from>
        <xdr:to>
          <xdr:col>2</xdr:col>
          <xdr:colOff>228600</xdr:colOff>
          <xdr:row>25</xdr:row>
          <xdr:rowOff>285750</xdr:rowOff>
        </xdr:to>
        <xdr:sp macro="" textlink="">
          <xdr:nvSpPr>
            <xdr:cNvPr id="4158" name="Option Button 62" hidden="1">
              <a:extLst>
                <a:ext uri="{63B3BB69-23CF-44E3-9099-C40C66FF867C}">
                  <a14:compatExt spid="_x0000_s4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25</xdr:row>
          <xdr:rowOff>95250</xdr:rowOff>
        </xdr:from>
        <xdr:to>
          <xdr:col>3</xdr:col>
          <xdr:colOff>228600</xdr:colOff>
          <xdr:row>25</xdr:row>
          <xdr:rowOff>285750</xdr:rowOff>
        </xdr:to>
        <xdr:sp macro="" textlink="">
          <xdr:nvSpPr>
            <xdr:cNvPr id="4159" name="Option Button 63" hidden="1">
              <a:extLst>
                <a:ext uri="{63B3BB69-23CF-44E3-9099-C40C66FF867C}">
                  <a14:compatExt spid="_x0000_s4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25</xdr:row>
          <xdr:rowOff>104775</xdr:rowOff>
        </xdr:from>
        <xdr:to>
          <xdr:col>4</xdr:col>
          <xdr:colOff>228600</xdr:colOff>
          <xdr:row>25</xdr:row>
          <xdr:rowOff>295275</xdr:rowOff>
        </xdr:to>
        <xdr:sp macro="" textlink="">
          <xdr:nvSpPr>
            <xdr:cNvPr id="4160" name="Option Button 64" hidden="1">
              <a:extLst>
                <a:ext uri="{63B3BB69-23CF-44E3-9099-C40C66FF867C}">
                  <a14:compatExt spid="_x0000_s4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25</xdr:row>
          <xdr:rowOff>104775</xdr:rowOff>
        </xdr:from>
        <xdr:to>
          <xdr:col>5</xdr:col>
          <xdr:colOff>228600</xdr:colOff>
          <xdr:row>25</xdr:row>
          <xdr:rowOff>295275</xdr:rowOff>
        </xdr:to>
        <xdr:sp macro="" textlink="">
          <xdr:nvSpPr>
            <xdr:cNvPr id="4161" name="Option Button 65" hidden="1">
              <a:extLst>
                <a:ext uri="{63B3BB69-23CF-44E3-9099-C40C66FF867C}">
                  <a14:compatExt spid="_x0000_s4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xdr:row>
          <xdr:rowOff>28575</xdr:rowOff>
        </xdr:from>
        <xdr:to>
          <xdr:col>6</xdr:col>
          <xdr:colOff>0</xdr:colOff>
          <xdr:row>25</xdr:row>
          <xdr:rowOff>333375</xdr:rowOff>
        </xdr:to>
        <xdr:sp macro="" textlink="">
          <xdr:nvSpPr>
            <xdr:cNvPr id="4162" name="Group Box 66" hidden="1">
              <a:extLst>
                <a:ext uri="{63B3BB69-23CF-44E3-9099-C40C66FF867C}">
                  <a14:compatExt spid="_x0000_s41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xdr:row>
          <xdr:rowOff>95250</xdr:rowOff>
        </xdr:from>
        <xdr:to>
          <xdr:col>1</xdr:col>
          <xdr:colOff>228600</xdr:colOff>
          <xdr:row>26</xdr:row>
          <xdr:rowOff>285750</xdr:rowOff>
        </xdr:to>
        <xdr:sp macro="" textlink="">
          <xdr:nvSpPr>
            <xdr:cNvPr id="4163" name="Option Button 67" hidden="1">
              <a:extLst>
                <a:ext uri="{63B3BB69-23CF-44E3-9099-C40C66FF867C}">
                  <a14:compatExt spid="_x0000_s4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26</xdr:row>
          <xdr:rowOff>95250</xdr:rowOff>
        </xdr:from>
        <xdr:to>
          <xdr:col>2</xdr:col>
          <xdr:colOff>228600</xdr:colOff>
          <xdr:row>26</xdr:row>
          <xdr:rowOff>285750</xdr:rowOff>
        </xdr:to>
        <xdr:sp macro="" textlink="">
          <xdr:nvSpPr>
            <xdr:cNvPr id="4164" name="Option Button 68" hidden="1">
              <a:extLst>
                <a:ext uri="{63B3BB69-23CF-44E3-9099-C40C66FF867C}">
                  <a14:compatExt spid="_x0000_s4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26</xdr:row>
          <xdr:rowOff>95250</xdr:rowOff>
        </xdr:from>
        <xdr:to>
          <xdr:col>3</xdr:col>
          <xdr:colOff>228600</xdr:colOff>
          <xdr:row>26</xdr:row>
          <xdr:rowOff>285750</xdr:rowOff>
        </xdr:to>
        <xdr:sp macro="" textlink="">
          <xdr:nvSpPr>
            <xdr:cNvPr id="4165" name="Option Button 69" hidden="1">
              <a:extLst>
                <a:ext uri="{63B3BB69-23CF-44E3-9099-C40C66FF867C}">
                  <a14:compatExt spid="_x0000_s4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26</xdr:row>
          <xdr:rowOff>104775</xdr:rowOff>
        </xdr:from>
        <xdr:to>
          <xdr:col>4</xdr:col>
          <xdr:colOff>228600</xdr:colOff>
          <xdr:row>26</xdr:row>
          <xdr:rowOff>295275</xdr:rowOff>
        </xdr:to>
        <xdr:sp macro="" textlink="">
          <xdr:nvSpPr>
            <xdr:cNvPr id="4166" name="Option Button 70" hidden="1">
              <a:extLst>
                <a:ext uri="{63B3BB69-23CF-44E3-9099-C40C66FF867C}">
                  <a14:compatExt spid="_x0000_s4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26</xdr:row>
          <xdr:rowOff>104775</xdr:rowOff>
        </xdr:from>
        <xdr:to>
          <xdr:col>5</xdr:col>
          <xdr:colOff>228600</xdr:colOff>
          <xdr:row>26</xdr:row>
          <xdr:rowOff>295275</xdr:rowOff>
        </xdr:to>
        <xdr:sp macro="" textlink="">
          <xdr:nvSpPr>
            <xdr:cNvPr id="4167" name="Option Button 71" hidden="1">
              <a:extLst>
                <a:ext uri="{63B3BB69-23CF-44E3-9099-C40C66FF867C}">
                  <a14:compatExt spid="_x0000_s4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xdr:row>
          <xdr:rowOff>28575</xdr:rowOff>
        </xdr:from>
        <xdr:to>
          <xdr:col>6</xdr:col>
          <xdr:colOff>0</xdr:colOff>
          <xdr:row>26</xdr:row>
          <xdr:rowOff>333375</xdr:rowOff>
        </xdr:to>
        <xdr:sp macro="" textlink="">
          <xdr:nvSpPr>
            <xdr:cNvPr id="4168" name="Group Box 72" hidden="1">
              <a:extLst>
                <a:ext uri="{63B3BB69-23CF-44E3-9099-C40C66FF867C}">
                  <a14:compatExt spid="_x0000_s41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absolute">
    <xdr:from>
      <xdr:col>8</xdr:col>
      <xdr:colOff>962025</xdr:colOff>
      <xdr:row>0</xdr:row>
      <xdr:rowOff>19050</xdr:rowOff>
    </xdr:from>
    <xdr:to>
      <xdr:col>9</xdr:col>
      <xdr:colOff>581025</xdr:colOff>
      <xdr:row>3</xdr:row>
      <xdr:rowOff>38099</xdr:rowOff>
    </xdr:to>
    <xdr:sp macro="" textlink="">
      <xdr:nvSpPr>
        <xdr:cNvPr id="76" name="Rounded Rectangle 75">
          <a:hlinkClick xmlns:r="http://schemas.openxmlformats.org/officeDocument/2006/relationships" r:id="rId1"/>
        </xdr:cNvPr>
        <xdr:cNvSpPr/>
      </xdr:nvSpPr>
      <xdr:spPr>
        <a:xfrm>
          <a:off x="5476875" y="19050"/>
          <a:ext cx="1066800" cy="809624"/>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clientData fPrintsWithSheet="0"/>
  </xdr:twoCellAnchor>
  <xdr:twoCellAnchor editAs="absolute">
    <xdr:from>
      <xdr:col>16</xdr:col>
      <xdr:colOff>66675</xdr:colOff>
      <xdr:row>0</xdr:row>
      <xdr:rowOff>28575</xdr:rowOff>
    </xdr:from>
    <xdr:to>
      <xdr:col>17</xdr:col>
      <xdr:colOff>2895600</xdr:colOff>
      <xdr:row>4</xdr:row>
      <xdr:rowOff>180975</xdr:rowOff>
    </xdr:to>
    <xdr:sp macro="" textlink="">
      <xdr:nvSpPr>
        <xdr:cNvPr id="77" name="Rounded Rectangle 76"/>
        <xdr:cNvSpPr/>
      </xdr:nvSpPr>
      <xdr:spPr>
        <a:xfrm>
          <a:off x="7210425" y="28575"/>
          <a:ext cx="3143250" cy="1190625"/>
        </a:xfrm>
        <a:prstGeom prst="roundRect">
          <a:avLst/>
        </a:prstGeom>
        <a:solidFill>
          <a:srgbClr val="C0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d-ID" sz="1100" b="1"/>
            <a:t>Panduan</a:t>
          </a:r>
          <a:r>
            <a:rPr lang="id-ID" sz="1100" b="1" baseline="0"/>
            <a:t> Skoring berdasarkan bukti fisik:</a:t>
          </a:r>
        </a:p>
        <a:p>
          <a:pPr algn="l"/>
          <a:r>
            <a:rPr lang="id-ID" sz="1100" b="1" baseline="0"/>
            <a:t>skor 0 bila kuantitas/kualitas bukti 0% - 25%</a:t>
          </a:r>
        </a:p>
        <a:p>
          <a:pPr algn="l"/>
          <a:r>
            <a:rPr lang="id-ID" sz="1100" b="1" baseline="0"/>
            <a:t>skor 1 bila kuantitas/kualitas bukti 26% - 50%</a:t>
          </a:r>
        </a:p>
        <a:p>
          <a:pPr algn="l"/>
          <a:r>
            <a:rPr lang="id-ID" sz="1100" b="1" baseline="0"/>
            <a:t>skor 2 bila kuantitas/kualitas bukti 51% - 75%</a:t>
          </a:r>
        </a:p>
        <a:p>
          <a:pPr algn="l"/>
          <a:r>
            <a:rPr lang="id-ID" sz="1100" b="1" baseline="0"/>
            <a:t>skor 3 bila kuantitas/kualitas bukti 76% - 90%</a:t>
          </a:r>
        </a:p>
        <a:p>
          <a:pPr algn="l"/>
          <a:r>
            <a:rPr lang="id-ID" sz="1100" b="1" baseline="0"/>
            <a:t>skor 4 bila kuantitas/kualitas bukti 91% - 100% </a:t>
          </a:r>
          <a:endParaRPr lang="en-US" sz="1100" b="1"/>
        </a:p>
      </xdr:txBody>
    </xdr:sp>
    <xdr:clientData/>
  </xdr:twoCellAnchor>
  <xdr:twoCellAnchor>
    <xdr:from>
      <xdr:col>1</xdr:col>
      <xdr:colOff>0</xdr:colOff>
      <xdr:row>0</xdr:row>
      <xdr:rowOff>0</xdr:rowOff>
    </xdr:from>
    <xdr:to>
      <xdr:col>8</xdr:col>
      <xdr:colOff>876302</xdr:colOff>
      <xdr:row>1</xdr:row>
      <xdr:rowOff>95250</xdr:rowOff>
    </xdr:to>
    <xdr:grpSp>
      <xdr:nvGrpSpPr>
        <xdr:cNvPr id="78" name="Group 77"/>
        <xdr:cNvGrpSpPr/>
      </xdr:nvGrpSpPr>
      <xdr:grpSpPr>
        <a:xfrm>
          <a:off x="381000" y="0"/>
          <a:ext cx="5010152" cy="390525"/>
          <a:chOff x="476249" y="38100"/>
          <a:chExt cx="5010152" cy="390525"/>
        </a:xfrm>
      </xdr:grpSpPr>
      <xdr:sp macro="" textlink="">
        <xdr:nvSpPr>
          <xdr:cNvPr id="79" name="Rounded Rectangle 78">
            <a:hlinkClick xmlns:r="http://schemas.openxmlformats.org/officeDocument/2006/relationships" r:id="rId2"/>
          </xdr:cNvPr>
          <xdr:cNvSpPr/>
        </xdr:nvSpPr>
        <xdr:spPr>
          <a:xfrm>
            <a:off x="476249" y="38100"/>
            <a:ext cx="1238251" cy="390525"/>
          </a:xfrm>
          <a:prstGeom prst="roundRect">
            <a:avLst/>
          </a:prstGeom>
          <a:solidFill>
            <a:schemeClr val="accent2"/>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1</a:t>
            </a:r>
            <a:endParaRPr lang="en-US" sz="1400" b="1"/>
          </a:p>
        </xdr:txBody>
      </xdr:sp>
      <xdr:sp macro="" textlink="">
        <xdr:nvSpPr>
          <xdr:cNvPr id="80" name="Rounded Rectangle 79">
            <a:hlinkClick xmlns:r="http://schemas.openxmlformats.org/officeDocument/2006/relationships" r:id="rId3"/>
          </xdr:cNvPr>
          <xdr:cNvSpPr/>
        </xdr:nvSpPr>
        <xdr:spPr>
          <a:xfrm>
            <a:off x="1733550" y="38100"/>
            <a:ext cx="1238251" cy="390525"/>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2</a:t>
            </a:r>
            <a:endParaRPr lang="en-US" sz="1400" b="1"/>
          </a:p>
        </xdr:txBody>
      </xdr:sp>
      <xdr:sp macro="" textlink="">
        <xdr:nvSpPr>
          <xdr:cNvPr id="81" name="Rounded Rectangle 80">
            <a:hlinkClick xmlns:r="http://schemas.openxmlformats.org/officeDocument/2006/relationships" r:id="rId4"/>
          </xdr:cNvPr>
          <xdr:cNvSpPr/>
        </xdr:nvSpPr>
        <xdr:spPr>
          <a:xfrm>
            <a:off x="2990850" y="38100"/>
            <a:ext cx="1238251" cy="390525"/>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3</a:t>
            </a:r>
            <a:endParaRPr lang="en-US" sz="1400" b="1"/>
          </a:p>
        </xdr:txBody>
      </xdr:sp>
      <xdr:sp macro="" textlink="">
        <xdr:nvSpPr>
          <xdr:cNvPr id="82" name="Rounded Rectangle 81">
            <a:hlinkClick xmlns:r="http://schemas.openxmlformats.org/officeDocument/2006/relationships" r:id="rId5"/>
          </xdr:cNvPr>
          <xdr:cNvSpPr/>
        </xdr:nvSpPr>
        <xdr:spPr>
          <a:xfrm>
            <a:off x="4248150" y="38100"/>
            <a:ext cx="1238251" cy="390525"/>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4</a:t>
            </a:r>
            <a:endParaRPr lang="en-US" sz="1400" b="1"/>
          </a:p>
        </xdr:txBody>
      </xdr:sp>
    </xdr:grpSp>
    <xdr:clientData fPrintsWithSheet="0"/>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7</xdr:row>
          <xdr:rowOff>114300</xdr:rowOff>
        </xdr:from>
        <xdr:to>
          <xdr:col>1</xdr:col>
          <xdr:colOff>228600</xdr:colOff>
          <xdr:row>7</xdr:row>
          <xdr:rowOff>304800</xdr:rowOff>
        </xdr:to>
        <xdr:sp macro="" textlink="">
          <xdr:nvSpPr>
            <xdr:cNvPr id="5121" name="Option Button 1" hidden="1">
              <a:extLst>
                <a:ext uri="{63B3BB69-23CF-44E3-9099-C40C66FF867C}">
                  <a14:compatExt spid="_x0000_s5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7</xdr:row>
          <xdr:rowOff>123825</xdr:rowOff>
        </xdr:from>
        <xdr:to>
          <xdr:col>2</xdr:col>
          <xdr:colOff>228600</xdr:colOff>
          <xdr:row>7</xdr:row>
          <xdr:rowOff>314325</xdr:rowOff>
        </xdr:to>
        <xdr:sp macro="" textlink="">
          <xdr:nvSpPr>
            <xdr:cNvPr id="5122" name="Option Button 2" hidden="1">
              <a:extLst>
                <a:ext uri="{63B3BB69-23CF-44E3-9099-C40C66FF867C}">
                  <a14:compatExt spid="_x0000_s5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7</xdr:row>
          <xdr:rowOff>123825</xdr:rowOff>
        </xdr:from>
        <xdr:to>
          <xdr:col>3</xdr:col>
          <xdr:colOff>228600</xdr:colOff>
          <xdr:row>7</xdr:row>
          <xdr:rowOff>314325</xdr:rowOff>
        </xdr:to>
        <xdr:sp macro="" textlink="">
          <xdr:nvSpPr>
            <xdr:cNvPr id="5123" name="Option Button 3" hidden="1">
              <a:extLst>
                <a:ext uri="{63B3BB69-23CF-44E3-9099-C40C66FF867C}">
                  <a14:compatExt spid="_x0000_s5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xdr:row>
          <xdr:rowOff>114300</xdr:rowOff>
        </xdr:from>
        <xdr:to>
          <xdr:col>4</xdr:col>
          <xdr:colOff>228600</xdr:colOff>
          <xdr:row>7</xdr:row>
          <xdr:rowOff>304800</xdr:rowOff>
        </xdr:to>
        <xdr:sp macro="" textlink="">
          <xdr:nvSpPr>
            <xdr:cNvPr id="5124" name="Option Button 4" hidden="1">
              <a:extLst>
                <a:ext uri="{63B3BB69-23CF-44E3-9099-C40C66FF867C}">
                  <a14:compatExt spid="_x0000_s5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7</xdr:row>
          <xdr:rowOff>123825</xdr:rowOff>
        </xdr:from>
        <xdr:to>
          <xdr:col>5</xdr:col>
          <xdr:colOff>228600</xdr:colOff>
          <xdr:row>7</xdr:row>
          <xdr:rowOff>314325</xdr:rowOff>
        </xdr:to>
        <xdr:sp macro="" textlink="">
          <xdr:nvSpPr>
            <xdr:cNvPr id="5125" name="Option Button 5" hidden="1">
              <a:extLst>
                <a:ext uri="{63B3BB69-23CF-44E3-9099-C40C66FF867C}">
                  <a14:compatExt spid="_x0000_s5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xdr:row>
          <xdr:rowOff>28575</xdr:rowOff>
        </xdr:from>
        <xdr:to>
          <xdr:col>6</xdr:col>
          <xdr:colOff>0</xdr:colOff>
          <xdr:row>7</xdr:row>
          <xdr:rowOff>361950</xdr:rowOff>
        </xdr:to>
        <xdr:sp macro="" textlink="">
          <xdr:nvSpPr>
            <xdr:cNvPr id="5126" name="Group Box 6" hidden="1">
              <a:extLst>
                <a:ext uri="{63B3BB69-23CF-44E3-9099-C40C66FF867C}">
                  <a14:compatExt spid="_x0000_s51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228600</xdr:colOff>
          <xdr:row>8</xdr:row>
          <xdr:rowOff>247650</xdr:rowOff>
        </xdr:to>
        <xdr:sp macro="" textlink="">
          <xdr:nvSpPr>
            <xdr:cNvPr id="5127" name="Option Button 7" hidden="1">
              <a:extLst>
                <a:ext uri="{63B3BB69-23CF-44E3-9099-C40C66FF867C}">
                  <a14:compatExt spid="_x0000_s5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8</xdr:row>
          <xdr:rowOff>57150</xdr:rowOff>
        </xdr:from>
        <xdr:to>
          <xdr:col>2</xdr:col>
          <xdr:colOff>228600</xdr:colOff>
          <xdr:row>8</xdr:row>
          <xdr:rowOff>247650</xdr:rowOff>
        </xdr:to>
        <xdr:sp macro="" textlink="">
          <xdr:nvSpPr>
            <xdr:cNvPr id="5128" name="Option Button 8" hidden="1">
              <a:extLst>
                <a:ext uri="{63B3BB69-23CF-44E3-9099-C40C66FF867C}">
                  <a14:compatExt spid="_x0000_s5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8</xdr:row>
          <xdr:rowOff>66675</xdr:rowOff>
        </xdr:from>
        <xdr:to>
          <xdr:col>3</xdr:col>
          <xdr:colOff>228600</xdr:colOff>
          <xdr:row>8</xdr:row>
          <xdr:rowOff>257175</xdr:rowOff>
        </xdr:to>
        <xdr:sp macro="" textlink="">
          <xdr:nvSpPr>
            <xdr:cNvPr id="5129" name="Option Button 9" hidden="1">
              <a:extLst>
                <a:ext uri="{63B3BB69-23CF-44E3-9099-C40C66FF867C}">
                  <a14:compatExt spid="_x0000_s5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xdr:row>
          <xdr:rowOff>57150</xdr:rowOff>
        </xdr:from>
        <xdr:to>
          <xdr:col>4</xdr:col>
          <xdr:colOff>228600</xdr:colOff>
          <xdr:row>8</xdr:row>
          <xdr:rowOff>247650</xdr:rowOff>
        </xdr:to>
        <xdr:sp macro="" textlink="">
          <xdr:nvSpPr>
            <xdr:cNvPr id="5130" name="Option Button 10" hidden="1">
              <a:extLst>
                <a:ext uri="{63B3BB69-23CF-44E3-9099-C40C66FF867C}">
                  <a14:compatExt spid="_x0000_s5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8</xdr:row>
          <xdr:rowOff>57150</xdr:rowOff>
        </xdr:from>
        <xdr:to>
          <xdr:col>5</xdr:col>
          <xdr:colOff>228600</xdr:colOff>
          <xdr:row>8</xdr:row>
          <xdr:rowOff>247650</xdr:rowOff>
        </xdr:to>
        <xdr:sp macro="" textlink="">
          <xdr:nvSpPr>
            <xdr:cNvPr id="5131" name="Option Button 11" hidden="1">
              <a:extLst>
                <a:ext uri="{63B3BB69-23CF-44E3-9099-C40C66FF867C}">
                  <a14:compatExt spid="_x0000_s5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28575</xdr:rowOff>
        </xdr:from>
        <xdr:to>
          <xdr:col>6</xdr:col>
          <xdr:colOff>0</xdr:colOff>
          <xdr:row>8</xdr:row>
          <xdr:rowOff>333375</xdr:rowOff>
        </xdr:to>
        <xdr:sp macro="" textlink="">
          <xdr:nvSpPr>
            <xdr:cNvPr id="5132" name="Group Box 12" hidden="1">
              <a:extLst>
                <a:ext uri="{63B3BB69-23CF-44E3-9099-C40C66FF867C}">
                  <a14:compatExt spid="_x0000_s51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76200</xdr:rowOff>
        </xdr:from>
        <xdr:to>
          <xdr:col>1</xdr:col>
          <xdr:colOff>228600</xdr:colOff>
          <xdr:row>9</xdr:row>
          <xdr:rowOff>266700</xdr:rowOff>
        </xdr:to>
        <xdr:sp macro="" textlink="">
          <xdr:nvSpPr>
            <xdr:cNvPr id="5133" name="Option Button 13" hidden="1">
              <a:extLst>
                <a:ext uri="{63B3BB69-23CF-44E3-9099-C40C66FF867C}">
                  <a14:compatExt spid="_x0000_s5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9</xdr:row>
          <xdr:rowOff>95250</xdr:rowOff>
        </xdr:from>
        <xdr:to>
          <xdr:col>2</xdr:col>
          <xdr:colOff>228600</xdr:colOff>
          <xdr:row>9</xdr:row>
          <xdr:rowOff>285750</xdr:rowOff>
        </xdr:to>
        <xdr:sp macro="" textlink="">
          <xdr:nvSpPr>
            <xdr:cNvPr id="5134" name="Option Button 14" hidden="1">
              <a:extLst>
                <a:ext uri="{63B3BB69-23CF-44E3-9099-C40C66FF867C}">
                  <a14:compatExt spid="_x0000_s5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9</xdr:row>
          <xdr:rowOff>104775</xdr:rowOff>
        </xdr:from>
        <xdr:to>
          <xdr:col>3</xdr:col>
          <xdr:colOff>228600</xdr:colOff>
          <xdr:row>9</xdr:row>
          <xdr:rowOff>295275</xdr:rowOff>
        </xdr:to>
        <xdr:sp macro="" textlink="">
          <xdr:nvSpPr>
            <xdr:cNvPr id="5135" name="Option Button 15" hidden="1">
              <a:extLst>
                <a:ext uri="{63B3BB69-23CF-44E3-9099-C40C66FF867C}">
                  <a14:compatExt spid="_x0000_s5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9</xdr:row>
          <xdr:rowOff>95250</xdr:rowOff>
        </xdr:from>
        <xdr:to>
          <xdr:col>4</xdr:col>
          <xdr:colOff>228600</xdr:colOff>
          <xdr:row>9</xdr:row>
          <xdr:rowOff>285750</xdr:rowOff>
        </xdr:to>
        <xdr:sp macro="" textlink="">
          <xdr:nvSpPr>
            <xdr:cNvPr id="5136" name="Option Button 16" hidden="1">
              <a:extLst>
                <a:ext uri="{63B3BB69-23CF-44E3-9099-C40C66FF867C}">
                  <a14:compatExt spid="_x0000_s5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9</xdr:row>
          <xdr:rowOff>95250</xdr:rowOff>
        </xdr:from>
        <xdr:to>
          <xdr:col>5</xdr:col>
          <xdr:colOff>228600</xdr:colOff>
          <xdr:row>9</xdr:row>
          <xdr:rowOff>285750</xdr:rowOff>
        </xdr:to>
        <xdr:sp macro="" textlink="">
          <xdr:nvSpPr>
            <xdr:cNvPr id="5137" name="Option Button 17" hidden="1">
              <a:extLst>
                <a:ext uri="{63B3BB69-23CF-44E3-9099-C40C66FF867C}">
                  <a14:compatExt spid="_x0000_s5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xdr:row>
          <xdr:rowOff>28575</xdr:rowOff>
        </xdr:from>
        <xdr:to>
          <xdr:col>6</xdr:col>
          <xdr:colOff>0</xdr:colOff>
          <xdr:row>9</xdr:row>
          <xdr:rowOff>333375</xdr:rowOff>
        </xdr:to>
        <xdr:sp macro="" textlink="">
          <xdr:nvSpPr>
            <xdr:cNvPr id="5138" name="Group Box 18" hidden="1">
              <a:extLst>
                <a:ext uri="{63B3BB69-23CF-44E3-9099-C40C66FF867C}">
                  <a14:compatExt spid="_x0000_s51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95250</xdr:rowOff>
        </xdr:from>
        <xdr:to>
          <xdr:col>1</xdr:col>
          <xdr:colOff>228600</xdr:colOff>
          <xdr:row>10</xdr:row>
          <xdr:rowOff>285750</xdr:rowOff>
        </xdr:to>
        <xdr:sp macro="" textlink="">
          <xdr:nvSpPr>
            <xdr:cNvPr id="5139" name="Option Button 19" hidden="1">
              <a:extLst>
                <a:ext uri="{63B3BB69-23CF-44E3-9099-C40C66FF867C}">
                  <a14:compatExt spid="_x0000_s5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10</xdr:row>
          <xdr:rowOff>104775</xdr:rowOff>
        </xdr:from>
        <xdr:to>
          <xdr:col>2</xdr:col>
          <xdr:colOff>228600</xdr:colOff>
          <xdr:row>10</xdr:row>
          <xdr:rowOff>295275</xdr:rowOff>
        </xdr:to>
        <xdr:sp macro="" textlink="">
          <xdr:nvSpPr>
            <xdr:cNvPr id="5140" name="Option Button 20" hidden="1">
              <a:extLst>
                <a:ext uri="{63B3BB69-23CF-44E3-9099-C40C66FF867C}">
                  <a14:compatExt spid="_x0000_s5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10</xdr:row>
          <xdr:rowOff>104775</xdr:rowOff>
        </xdr:from>
        <xdr:to>
          <xdr:col>3</xdr:col>
          <xdr:colOff>228600</xdr:colOff>
          <xdr:row>10</xdr:row>
          <xdr:rowOff>295275</xdr:rowOff>
        </xdr:to>
        <xdr:sp macro="" textlink="">
          <xdr:nvSpPr>
            <xdr:cNvPr id="5141" name="Option Button 21" hidden="1">
              <a:extLst>
                <a:ext uri="{63B3BB69-23CF-44E3-9099-C40C66FF867C}">
                  <a14:compatExt spid="_x0000_s5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xdr:row>
          <xdr:rowOff>114300</xdr:rowOff>
        </xdr:from>
        <xdr:to>
          <xdr:col>4</xdr:col>
          <xdr:colOff>228600</xdr:colOff>
          <xdr:row>10</xdr:row>
          <xdr:rowOff>304800</xdr:rowOff>
        </xdr:to>
        <xdr:sp macro="" textlink="">
          <xdr:nvSpPr>
            <xdr:cNvPr id="5142" name="Option Button 22" hidden="1">
              <a:extLst>
                <a:ext uri="{63B3BB69-23CF-44E3-9099-C40C66FF867C}">
                  <a14:compatExt spid="_x0000_s5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xdr:row>
          <xdr:rowOff>104775</xdr:rowOff>
        </xdr:from>
        <xdr:to>
          <xdr:col>5</xdr:col>
          <xdr:colOff>228600</xdr:colOff>
          <xdr:row>10</xdr:row>
          <xdr:rowOff>295275</xdr:rowOff>
        </xdr:to>
        <xdr:sp macro="" textlink="">
          <xdr:nvSpPr>
            <xdr:cNvPr id="5143" name="Option Button 23" hidden="1">
              <a:extLst>
                <a:ext uri="{63B3BB69-23CF-44E3-9099-C40C66FF867C}">
                  <a14:compatExt spid="_x0000_s5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28575</xdr:rowOff>
        </xdr:from>
        <xdr:to>
          <xdr:col>6</xdr:col>
          <xdr:colOff>0</xdr:colOff>
          <xdr:row>10</xdr:row>
          <xdr:rowOff>333375</xdr:rowOff>
        </xdr:to>
        <xdr:sp macro="" textlink="">
          <xdr:nvSpPr>
            <xdr:cNvPr id="5144" name="Group Box 24" hidden="1">
              <a:extLst>
                <a:ext uri="{63B3BB69-23CF-44E3-9099-C40C66FF867C}">
                  <a14:compatExt spid="_x0000_s51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95250</xdr:rowOff>
        </xdr:from>
        <xdr:to>
          <xdr:col>1</xdr:col>
          <xdr:colOff>228600</xdr:colOff>
          <xdr:row>11</xdr:row>
          <xdr:rowOff>285750</xdr:rowOff>
        </xdr:to>
        <xdr:sp macro="" textlink="">
          <xdr:nvSpPr>
            <xdr:cNvPr id="5145" name="Option Button 25" hidden="1">
              <a:extLst>
                <a:ext uri="{63B3BB69-23CF-44E3-9099-C40C66FF867C}">
                  <a14:compatExt spid="_x0000_s5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11</xdr:row>
          <xdr:rowOff>95250</xdr:rowOff>
        </xdr:from>
        <xdr:to>
          <xdr:col>2</xdr:col>
          <xdr:colOff>228600</xdr:colOff>
          <xdr:row>11</xdr:row>
          <xdr:rowOff>285750</xdr:rowOff>
        </xdr:to>
        <xdr:sp macro="" textlink="">
          <xdr:nvSpPr>
            <xdr:cNvPr id="5146" name="Option Button 26" hidden="1">
              <a:extLst>
                <a:ext uri="{63B3BB69-23CF-44E3-9099-C40C66FF867C}">
                  <a14:compatExt spid="_x0000_s5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xdr:row>
          <xdr:rowOff>95250</xdr:rowOff>
        </xdr:from>
        <xdr:to>
          <xdr:col>3</xdr:col>
          <xdr:colOff>228600</xdr:colOff>
          <xdr:row>11</xdr:row>
          <xdr:rowOff>285750</xdr:rowOff>
        </xdr:to>
        <xdr:sp macro="" textlink="">
          <xdr:nvSpPr>
            <xdr:cNvPr id="5147" name="Option Button 27" hidden="1">
              <a:extLst>
                <a:ext uri="{63B3BB69-23CF-44E3-9099-C40C66FF867C}">
                  <a14:compatExt spid="_x0000_s5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xdr:row>
          <xdr:rowOff>104775</xdr:rowOff>
        </xdr:from>
        <xdr:to>
          <xdr:col>4</xdr:col>
          <xdr:colOff>228600</xdr:colOff>
          <xdr:row>11</xdr:row>
          <xdr:rowOff>295275</xdr:rowOff>
        </xdr:to>
        <xdr:sp macro="" textlink="">
          <xdr:nvSpPr>
            <xdr:cNvPr id="5148" name="Option Button 28" hidden="1">
              <a:extLst>
                <a:ext uri="{63B3BB69-23CF-44E3-9099-C40C66FF867C}">
                  <a14:compatExt spid="_x0000_s5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xdr:row>
          <xdr:rowOff>104775</xdr:rowOff>
        </xdr:from>
        <xdr:to>
          <xdr:col>5</xdr:col>
          <xdr:colOff>228600</xdr:colOff>
          <xdr:row>11</xdr:row>
          <xdr:rowOff>295275</xdr:rowOff>
        </xdr:to>
        <xdr:sp macro="" textlink="">
          <xdr:nvSpPr>
            <xdr:cNvPr id="5149" name="Option Button 29" hidden="1">
              <a:extLst>
                <a:ext uri="{63B3BB69-23CF-44E3-9099-C40C66FF867C}">
                  <a14:compatExt spid="_x0000_s5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xdr:row>
          <xdr:rowOff>28575</xdr:rowOff>
        </xdr:from>
        <xdr:to>
          <xdr:col>6</xdr:col>
          <xdr:colOff>0</xdr:colOff>
          <xdr:row>11</xdr:row>
          <xdr:rowOff>333375</xdr:rowOff>
        </xdr:to>
        <xdr:sp macro="" textlink="">
          <xdr:nvSpPr>
            <xdr:cNvPr id="5150" name="Group Box 30" hidden="1">
              <a:extLst>
                <a:ext uri="{63B3BB69-23CF-44E3-9099-C40C66FF867C}">
                  <a14:compatExt spid="_x0000_s51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95250</xdr:rowOff>
        </xdr:from>
        <xdr:to>
          <xdr:col>1</xdr:col>
          <xdr:colOff>228600</xdr:colOff>
          <xdr:row>12</xdr:row>
          <xdr:rowOff>285750</xdr:rowOff>
        </xdr:to>
        <xdr:sp macro="" textlink="">
          <xdr:nvSpPr>
            <xdr:cNvPr id="5151" name="Option Button 31" hidden="1">
              <a:extLst>
                <a:ext uri="{63B3BB69-23CF-44E3-9099-C40C66FF867C}">
                  <a14:compatExt spid="_x0000_s5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12</xdr:row>
          <xdr:rowOff>95250</xdr:rowOff>
        </xdr:from>
        <xdr:to>
          <xdr:col>2</xdr:col>
          <xdr:colOff>228600</xdr:colOff>
          <xdr:row>12</xdr:row>
          <xdr:rowOff>285750</xdr:rowOff>
        </xdr:to>
        <xdr:sp macro="" textlink="">
          <xdr:nvSpPr>
            <xdr:cNvPr id="5152" name="Option Button 32" hidden="1">
              <a:extLst>
                <a:ext uri="{63B3BB69-23CF-44E3-9099-C40C66FF867C}">
                  <a14:compatExt spid="_x0000_s5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12</xdr:row>
          <xdr:rowOff>95250</xdr:rowOff>
        </xdr:from>
        <xdr:to>
          <xdr:col>3</xdr:col>
          <xdr:colOff>228600</xdr:colOff>
          <xdr:row>12</xdr:row>
          <xdr:rowOff>285750</xdr:rowOff>
        </xdr:to>
        <xdr:sp macro="" textlink="">
          <xdr:nvSpPr>
            <xdr:cNvPr id="5153" name="Option Button 33" hidden="1">
              <a:extLst>
                <a:ext uri="{63B3BB69-23CF-44E3-9099-C40C66FF867C}">
                  <a14:compatExt spid="_x0000_s5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12</xdr:row>
          <xdr:rowOff>95250</xdr:rowOff>
        </xdr:from>
        <xdr:to>
          <xdr:col>4</xdr:col>
          <xdr:colOff>228600</xdr:colOff>
          <xdr:row>12</xdr:row>
          <xdr:rowOff>285750</xdr:rowOff>
        </xdr:to>
        <xdr:sp macro="" textlink="">
          <xdr:nvSpPr>
            <xdr:cNvPr id="5154" name="Option Button 34" hidden="1">
              <a:extLst>
                <a:ext uri="{63B3BB69-23CF-44E3-9099-C40C66FF867C}">
                  <a14:compatExt spid="_x0000_s5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12</xdr:row>
          <xdr:rowOff>104775</xdr:rowOff>
        </xdr:from>
        <xdr:to>
          <xdr:col>5</xdr:col>
          <xdr:colOff>228600</xdr:colOff>
          <xdr:row>12</xdr:row>
          <xdr:rowOff>295275</xdr:rowOff>
        </xdr:to>
        <xdr:sp macro="" textlink="">
          <xdr:nvSpPr>
            <xdr:cNvPr id="5155" name="Option Button 35" hidden="1">
              <a:extLst>
                <a:ext uri="{63B3BB69-23CF-44E3-9099-C40C66FF867C}">
                  <a14:compatExt spid="_x0000_s5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28575</xdr:rowOff>
        </xdr:from>
        <xdr:to>
          <xdr:col>6</xdr:col>
          <xdr:colOff>0</xdr:colOff>
          <xdr:row>12</xdr:row>
          <xdr:rowOff>333375</xdr:rowOff>
        </xdr:to>
        <xdr:sp macro="" textlink="">
          <xdr:nvSpPr>
            <xdr:cNvPr id="5156" name="Group Box 36" hidden="1">
              <a:extLst>
                <a:ext uri="{63B3BB69-23CF-44E3-9099-C40C66FF867C}">
                  <a14:compatExt spid="_x0000_s51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104775</xdr:rowOff>
        </xdr:from>
        <xdr:to>
          <xdr:col>1</xdr:col>
          <xdr:colOff>228600</xdr:colOff>
          <xdr:row>22</xdr:row>
          <xdr:rowOff>295275</xdr:rowOff>
        </xdr:to>
        <xdr:sp macro="" textlink="">
          <xdr:nvSpPr>
            <xdr:cNvPr id="5157" name="Option Button 37" hidden="1">
              <a:extLst>
                <a:ext uri="{63B3BB69-23CF-44E3-9099-C40C66FF867C}">
                  <a14:compatExt spid="_x0000_s5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22</xdr:row>
          <xdr:rowOff>104775</xdr:rowOff>
        </xdr:from>
        <xdr:to>
          <xdr:col>2</xdr:col>
          <xdr:colOff>228600</xdr:colOff>
          <xdr:row>22</xdr:row>
          <xdr:rowOff>295275</xdr:rowOff>
        </xdr:to>
        <xdr:sp macro="" textlink="">
          <xdr:nvSpPr>
            <xdr:cNvPr id="5158" name="Option Button 38" hidden="1">
              <a:extLst>
                <a:ext uri="{63B3BB69-23CF-44E3-9099-C40C66FF867C}">
                  <a14:compatExt spid="_x0000_s5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104775</xdr:rowOff>
        </xdr:from>
        <xdr:to>
          <xdr:col>3</xdr:col>
          <xdr:colOff>228600</xdr:colOff>
          <xdr:row>22</xdr:row>
          <xdr:rowOff>295275</xdr:rowOff>
        </xdr:to>
        <xdr:sp macro="" textlink="">
          <xdr:nvSpPr>
            <xdr:cNvPr id="5159" name="Option Button 39" hidden="1">
              <a:extLst>
                <a:ext uri="{63B3BB69-23CF-44E3-9099-C40C66FF867C}">
                  <a14:compatExt spid="_x0000_s5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22</xdr:row>
          <xdr:rowOff>95250</xdr:rowOff>
        </xdr:from>
        <xdr:to>
          <xdr:col>4</xdr:col>
          <xdr:colOff>228600</xdr:colOff>
          <xdr:row>22</xdr:row>
          <xdr:rowOff>285750</xdr:rowOff>
        </xdr:to>
        <xdr:sp macro="" textlink="">
          <xdr:nvSpPr>
            <xdr:cNvPr id="5160" name="Option Button 40" hidden="1">
              <a:extLst>
                <a:ext uri="{63B3BB69-23CF-44E3-9099-C40C66FF867C}">
                  <a14:compatExt spid="_x0000_s5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22</xdr:row>
          <xdr:rowOff>104775</xdr:rowOff>
        </xdr:from>
        <xdr:to>
          <xdr:col>5</xdr:col>
          <xdr:colOff>228600</xdr:colOff>
          <xdr:row>22</xdr:row>
          <xdr:rowOff>295275</xdr:rowOff>
        </xdr:to>
        <xdr:sp macro="" textlink="">
          <xdr:nvSpPr>
            <xdr:cNvPr id="5161" name="Option Button 41" hidden="1">
              <a:extLst>
                <a:ext uri="{63B3BB69-23CF-44E3-9099-C40C66FF867C}">
                  <a14:compatExt spid="_x0000_s5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28575</xdr:rowOff>
        </xdr:from>
        <xdr:to>
          <xdr:col>6</xdr:col>
          <xdr:colOff>0</xdr:colOff>
          <xdr:row>22</xdr:row>
          <xdr:rowOff>361950</xdr:rowOff>
        </xdr:to>
        <xdr:sp macro="" textlink="">
          <xdr:nvSpPr>
            <xdr:cNvPr id="5162" name="Group Box 42" hidden="1">
              <a:extLst>
                <a:ext uri="{63B3BB69-23CF-44E3-9099-C40C66FF867C}">
                  <a14:compatExt spid="_x0000_s51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85725</xdr:rowOff>
        </xdr:from>
        <xdr:to>
          <xdr:col>1</xdr:col>
          <xdr:colOff>228600</xdr:colOff>
          <xdr:row>23</xdr:row>
          <xdr:rowOff>276225</xdr:rowOff>
        </xdr:to>
        <xdr:sp macro="" textlink="">
          <xdr:nvSpPr>
            <xdr:cNvPr id="5163" name="Option Button 43" hidden="1">
              <a:extLst>
                <a:ext uri="{63B3BB69-23CF-44E3-9099-C40C66FF867C}">
                  <a14:compatExt spid="_x0000_s5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23</xdr:row>
          <xdr:rowOff>95250</xdr:rowOff>
        </xdr:from>
        <xdr:to>
          <xdr:col>2</xdr:col>
          <xdr:colOff>228600</xdr:colOff>
          <xdr:row>23</xdr:row>
          <xdr:rowOff>285750</xdr:rowOff>
        </xdr:to>
        <xdr:sp macro="" textlink="">
          <xdr:nvSpPr>
            <xdr:cNvPr id="5164" name="Option Button 44" hidden="1">
              <a:extLst>
                <a:ext uri="{63B3BB69-23CF-44E3-9099-C40C66FF867C}">
                  <a14:compatExt spid="_x0000_s5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23</xdr:row>
          <xdr:rowOff>95250</xdr:rowOff>
        </xdr:from>
        <xdr:to>
          <xdr:col>3</xdr:col>
          <xdr:colOff>228600</xdr:colOff>
          <xdr:row>23</xdr:row>
          <xdr:rowOff>285750</xdr:rowOff>
        </xdr:to>
        <xdr:sp macro="" textlink="">
          <xdr:nvSpPr>
            <xdr:cNvPr id="5165" name="Option Button 45" hidden="1">
              <a:extLst>
                <a:ext uri="{63B3BB69-23CF-44E3-9099-C40C66FF867C}">
                  <a14:compatExt spid="_x0000_s5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23</xdr:row>
          <xdr:rowOff>85725</xdr:rowOff>
        </xdr:from>
        <xdr:to>
          <xdr:col>4</xdr:col>
          <xdr:colOff>228600</xdr:colOff>
          <xdr:row>23</xdr:row>
          <xdr:rowOff>276225</xdr:rowOff>
        </xdr:to>
        <xdr:sp macro="" textlink="">
          <xdr:nvSpPr>
            <xdr:cNvPr id="5166" name="Option Button 46" hidden="1">
              <a:extLst>
                <a:ext uri="{63B3BB69-23CF-44E3-9099-C40C66FF867C}">
                  <a14:compatExt spid="_x0000_s5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85725</xdr:rowOff>
        </xdr:from>
        <xdr:to>
          <xdr:col>5</xdr:col>
          <xdr:colOff>228600</xdr:colOff>
          <xdr:row>23</xdr:row>
          <xdr:rowOff>276225</xdr:rowOff>
        </xdr:to>
        <xdr:sp macro="" textlink="">
          <xdr:nvSpPr>
            <xdr:cNvPr id="5167" name="Option Button 47" hidden="1">
              <a:extLst>
                <a:ext uri="{63B3BB69-23CF-44E3-9099-C40C66FF867C}">
                  <a14:compatExt spid="_x0000_s5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28575</xdr:rowOff>
        </xdr:from>
        <xdr:to>
          <xdr:col>6</xdr:col>
          <xdr:colOff>0</xdr:colOff>
          <xdr:row>23</xdr:row>
          <xdr:rowOff>333375</xdr:rowOff>
        </xdr:to>
        <xdr:sp macro="" textlink="">
          <xdr:nvSpPr>
            <xdr:cNvPr id="5168" name="Group Box 48" hidden="1">
              <a:extLst>
                <a:ext uri="{63B3BB69-23CF-44E3-9099-C40C66FF867C}">
                  <a14:compatExt spid="_x0000_s51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104775</xdr:rowOff>
        </xdr:from>
        <xdr:to>
          <xdr:col>1</xdr:col>
          <xdr:colOff>228600</xdr:colOff>
          <xdr:row>24</xdr:row>
          <xdr:rowOff>295275</xdr:rowOff>
        </xdr:to>
        <xdr:sp macro="" textlink="">
          <xdr:nvSpPr>
            <xdr:cNvPr id="5169" name="Option Button 49" hidden="1">
              <a:extLst>
                <a:ext uri="{63B3BB69-23CF-44E3-9099-C40C66FF867C}">
                  <a14:compatExt spid="_x0000_s5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24</xdr:row>
          <xdr:rowOff>95250</xdr:rowOff>
        </xdr:from>
        <xdr:to>
          <xdr:col>2</xdr:col>
          <xdr:colOff>228600</xdr:colOff>
          <xdr:row>24</xdr:row>
          <xdr:rowOff>285750</xdr:rowOff>
        </xdr:to>
        <xdr:sp macro="" textlink="">
          <xdr:nvSpPr>
            <xdr:cNvPr id="5170" name="Option Button 50" hidden="1">
              <a:extLst>
                <a:ext uri="{63B3BB69-23CF-44E3-9099-C40C66FF867C}">
                  <a14:compatExt spid="_x0000_s5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24</xdr:row>
          <xdr:rowOff>104775</xdr:rowOff>
        </xdr:from>
        <xdr:to>
          <xdr:col>3</xdr:col>
          <xdr:colOff>228600</xdr:colOff>
          <xdr:row>24</xdr:row>
          <xdr:rowOff>295275</xdr:rowOff>
        </xdr:to>
        <xdr:sp macro="" textlink="">
          <xdr:nvSpPr>
            <xdr:cNvPr id="5171" name="Option Button 51" hidden="1">
              <a:extLst>
                <a:ext uri="{63B3BB69-23CF-44E3-9099-C40C66FF867C}">
                  <a14:compatExt spid="_x0000_s5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24</xdr:row>
          <xdr:rowOff>95250</xdr:rowOff>
        </xdr:from>
        <xdr:to>
          <xdr:col>4</xdr:col>
          <xdr:colOff>228600</xdr:colOff>
          <xdr:row>24</xdr:row>
          <xdr:rowOff>285750</xdr:rowOff>
        </xdr:to>
        <xdr:sp macro="" textlink="">
          <xdr:nvSpPr>
            <xdr:cNvPr id="5172" name="Option Button 52" hidden="1">
              <a:extLst>
                <a:ext uri="{63B3BB69-23CF-44E3-9099-C40C66FF867C}">
                  <a14:compatExt spid="_x0000_s5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24</xdr:row>
          <xdr:rowOff>95250</xdr:rowOff>
        </xdr:from>
        <xdr:to>
          <xdr:col>5</xdr:col>
          <xdr:colOff>228600</xdr:colOff>
          <xdr:row>24</xdr:row>
          <xdr:rowOff>285750</xdr:rowOff>
        </xdr:to>
        <xdr:sp macro="" textlink="">
          <xdr:nvSpPr>
            <xdr:cNvPr id="5173" name="Option Button 53" hidden="1">
              <a:extLst>
                <a:ext uri="{63B3BB69-23CF-44E3-9099-C40C66FF867C}">
                  <a14:compatExt spid="_x0000_s5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28575</xdr:rowOff>
        </xdr:from>
        <xdr:to>
          <xdr:col>6</xdr:col>
          <xdr:colOff>0</xdr:colOff>
          <xdr:row>24</xdr:row>
          <xdr:rowOff>333375</xdr:rowOff>
        </xdr:to>
        <xdr:sp macro="" textlink="">
          <xdr:nvSpPr>
            <xdr:cNvPr id="5174" name="Group Box 54" hidden="1">
              <a:extLst>
                <a:ext uri="{63B3BB69-23CF-44E3-9099-C40C66FF867C}">
                  <a14:compatExt spid="_x0000_s51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absolute">
    <xdr:from>
      <xdr:col>8</xdr:col>
      <xdr:colOff>952500</xdr:colOff>
      <xdr:row>0</xdr:row>
      <xdr:rowOff>38100</xdr:rowOff>
    </xdr:from>
    <xdr:to>
      <xdr:col>9</xdr:col>
      <xdr:colOff>571500</xdr:colOff>
      <xdr:row>2</xdr:row>
      <xdr:rowOff>76200</xdr:rowOff>
    </xdr:to>
    <xdr:sp macro="" textlink="">
      <xdr:nvSpPr>
        <xdr:cNvPr id="58" name="Rounded Rectangle 57">
          <a:hlinkClick xmlns:r="http://schemas.openxmlformats.org/officeDocument/2006/relationships" r:id="rId1"/>
        </xdr:cNvPr>
        <xdr:cNvSpPr/>
      </xdr:nvSpPr>
      <xdr:spPr>
        <a:xfrm>
          <a:off x="5438775" y="38100"/>
          <a:ext cx="1066800" cy="59055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clientData fPrintsWithSheet="0"/>
  </xdr:twoCellAnchor>
  <xdr:twoCellAnchor editAs="absolute">
    <xdr:from>
      <xdr:col>17</xdr:col>
      <xdr:colOff>0</xdr:colOff>
      <xdr:row>0</xdr:row>
      <xdr:rowOff>0</xdr:rowOff>
    </xdr:from>
    <xdr:to>
      <xdr:col>17</xdr:col>
      <xdr:colOff>3143250</xdr:colOff>
      <xdr:row>4</xdr:row>
      <xdr:rowOff>209550</xdr:rowOff>
    </xdr:to>
    <xdr:sp macro="" textlink="">
      <xdr:nvSpPr>
        <xdr:cNvPr id="59" name="Rounded Rectangle 58"/>
        <xdr:cNvSpPr/>
      </xdr:nvSpPr>
      <xdr:spPr>
        <a:xfrm>
          <a:off x="7677150" y="0"/>
          <a:ext cx="3143250" cy="1257300"/>
        </a:xfrm>
        <a:prstGeom prst="roundRect">
          <a:avLst/>
        </a:prstGeom>
        <a:solidFill>
          <a:srgbClr val="C0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d-ID" sz="1100" b="1"/>
            <a:t>Panduan</a:t>
          </a:r>
          <a:r>
            <a:rPr lang="id-ID" sz="1100" b="1" baseline="0"/>
            <a:t> Skoring berdasarkan bukti fisik:</a:t>
          </a:r>
        </a:p>
        <a:p>
          <a:pPr algn="l"/>
          <a:r>
            <a:rPr lang="id-ID" sz="1100" b="1" baseline="0"/>
            <a:t>skor 0 bila kuantitas/kualitas bukti 0% - 25%</a:t>
          </a:r>
        </a:p>
        <a:p>
          <a:pPr algn="l"/>
          <a:r>
            <a:rPr lang="id-ID" sz="1100" b="1" baseline="0"/>
            <a:t>skor 1 bila kuantitas/kualitas bukti 26% - 50%</a:t>
          </a:r>
        </a:p>
        <a:p>
          <a:pPr algn="l"/>
          <a:r>
            <a:rPr lang="id-ID" sz="1100" b="1" baseline="0"/>
            <a:t>skor 2 bila kuantitas/kualitas bukti 51% - 75%</a:t>
          </a:r>
        </a:p>
        <a:p>
          <a:pPr algn="l"/>
          <a:r>
            <a:rPr lang="id-ID" sz="1100" b="1" baseline="0"/>
            <a:t>skor 3 bila kuantitas/kualitas bukti 76% - 90%</a:t>
          </a:r>
        </a:p>
        <a:p>
          <a:pPr algn="l"/>
          <a:r>
            <a:rPr lang="id-ID" sz="1100" b="1" baseline="0"/>
            <a:t>skor 4 bila kuantitas/kualitas bukti 91% - 100% </a:t>
          </a:r>
          <a:endParaRPr lang="en-US" sz="1100" b="1"/>
        </a:p>
      </xdr:txBody>
    </xdr:sp>
    <xdr:clientData/>
  </xdr:twoCellAnchor>
  <xdr:twoCellAnchor>
    <xdr:from>
      <xdr:col>1</xdr:col>
      <xdr:colOff>0</xdr:colOff>
      <xdr:row>0</xdr:row>
      <xdr:rowOff>0</xdr:rowOff>
    </xdr:from>
    <xdr:to>
      <xdr:col>8</xdr:col>
      <xdr:colOff>876302</xdr:colOff>
      <xdr:row>1</xdr:row>
      <xdr:rowOff>85725</xdr:rowOff>
    </xdr:to>
    <xdr:grpSp>
      <xdr:nvGrpSpPr>
        <xdr:cNvPr id="60" name="Group 59"/>
        <xdr:cNvGrpSpPr/>
      </xdr:nvGrpSpPr>
      <xdr:grpSpPr>
        <a:xfrm>
          <a:off x="352425" y="0"/>
          <a:ext cx="5010152" cy="390525"/>
          <a:chOff x="476249" y="38100"/>
          <a:chExt cx="5010152" cy="390525"/>
        </a:xfrm>
      </xdr:grpSpPr>
      <xdr:sp macro="" textlink="">
        <xdr:nvSpPr>
          <xdr:cNvPr id="61" name="Rounded Rectangle 60">
            <a:hlinkClick xmlns:r="http://schemas.openxmlformats.org/officeDocument/2006/relationships" r:id="rId2"/>
          </xdr:cNvPr>
          <xdr:cNvSpPr/>
        </xdr:nvSpPr>
        <xdr:spPr>
          <a:xfrm>
            <a:off x="476249" y="38100"/>
            <a:ext cx="1238251" cy="390525"/>
          </a:xfrm>
          <a:prstGeom prst="roundRect">
            <a:avLst/>
          </a:prstGeom>
          <a:solidFill>
            <a:schemeClr val="accent2"/>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1</a:t>
            </a:r>
            <a:endParaRPr lang="en-US" sz="1400" b="1"/>
          </a:p>
        </xdr:txBody>
      </xdr:sp>
      <xdr:sp macro="" textlink="">
        <xdr:nvSpPr>
          <xdr:cNvPr id="62" name="Rounded Rectangle 61">
            <a:hlinkClick xmlns:r="http://schemas.openxmlformats.org/officeDocument/2006/relationships" r:id="rId3"/>
          </xdr:cNvPr>
          <xdr:cNvSpPr/>
        </xdr:nvSpPr>
        <xdr:spPr>
          <a:xfrm>
            <a:off x="1733550" y="38100"/>
            <a:ext cx="1238251" cy="390525"/>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2</a:t>
            </a:r>
            <a:endParaRPr lang="en-US" sz="1400" b="1"/>
          </a:p>
        </xdr:txBody>
      </xdr:sp>
      <xdr:sp macro="" textlink="">
        <xdr:nvSpPr>
          <xdr:cNvPr id="63" name="Rounded Rectangle 62">
            <a:hlinkClick xmlns:r="http://schemas.openxmlformats.org/officeDocument/2006/relationships" r:id="rId4"/>
          </xdr:cNvPr>
          <xdr:cNvSpPr/>
        </xdr:nvSpPr>
        <xdr:spPr>
          <a:xfrm>
            <a:off x="2990850" y="38100"/>
            <a:ext cx="1238251" cy="390525"/>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3</a:t>
            </a:r>
            <a:endParaRPr lang="en-US" sz="1400" b="1"/>
          </a:p>
        </xdr:txBody>
      </xdr:sp>
      <xdr:sp macro="" textlink="">
        <xdr:nvSpPr>
          <xdr:cNvPr id="64" name="Rounded Rectangle 63">
            <a:hlinkClick xmlns:r="http://schemas.openxmlformats.org/officeDocument/2006/relationships" r:id="rId5"/>
          </xdr:cNvPr>
          <xdr:cNvSpPr/>
        </xdr:nvSpPr>
        <xdr:spPr>
          <a:xfrm>
            <a:off x="4248150" y="38100"/>
            <a:ext cx="1238251" cy="390525"/>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kompetensi</a:t>
            </a:r>
            <a:r>
              <a:rPr lang="id-ID" sz="1400" b="1" baseline="0"/>
              <a:t> 4</a:t>
            </a:r>
            <a:endParaRPr lang="en-US" sz="1400" b="1"/>
          </a:p>
        </xdr:txBody>
      </xdr:sp>
    </xdr:grp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0</xdr:col>
      <xdr:colOff>276227</xdr:colOff>
      <xdr:row>0</xdr:row>
      <xdr:rowOff>76199</xdr:rowOff>
    </xdr:from>
    <xdr:to>
      <xdr:col>7</xdr:col>
      <xdr:colOff>714378</xdr:colOff>
      <xdr:row>0</xdr:row>
      <xdr:rowOff>476249</xdr:rowOff>
    </xdr:to>
    <xdr:grpSp>
      <xdr:nvGrpSpPr>
        <xdr:cNvPr id="4" name="Group 3"/>
        <xdr:cNvGrpSpPr/>
      </xdr:nvGrpSpPr>
      <xdr:grpSpPr>
        <a:xfrm>
          <a:off x="276227" y="76199"/>
          <a:ext cx="5876926" cy="400050"/>
          <a:chOff x="342901" y="28575"/>
          <a:chExt cx="6061967" cy="419565"/>
        </a:xfrm>
      </xdr:grpSpPr>
      <xdr:sp macro="" textlink="">
        <xdr:nvSpPr>
          <xdr:cNvPr id="5" name="Rounded Rectangle 4">
            <a:hlinkClick xmlns:r="http://schemas.openxmlformats.org/officeDocument/2006/relationships" r:id="rId1"/>
          </xdr:cNvPr>
          <xdr:cNvSpPr/>
        </xdr:nvSpPr>
        <xdr:spPr>
          <a:xfrm>
            <a:off x="4861819" y="28575"/>
            <a:ext cx="1543049" cy="409575"/>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6" name="Rounded Rectangle 5">
            <a:hlinkClick xmlns:r="http://schemas.openxmlformats.org/officeDocument/2006/relationships" r:id="rId2"/>
          </xdr:cNvPr>
          <xdr:cNvSpPr/>
        </xdr:nvSpPr>
        <xdr:spPr>
          <a:xfrm>
            <a:off x="342901" y="28576"/>
            <a:ext cx="1051263" cy="409574"/>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rekapitusi</a:t>
            </a:r>
            <a:endParaRPr lang="en-US" sz="1400" b="1"/>
          </a:p>
        </xdr:txBody>
      </xdr:sp>
      <xdr:sp macro="" textlink="">
        <xdr:nvSpPr>
          <xdr:cNvPr id="7" name="Rounded Rectangle 6">
            <a:hlinkClick xmlns:r="http://schemas.openxmlformats.org/officeDocument/2006/relationships" r:id="rId3"/>
          </xdr:cNvPr>
          <xdr:cNvSpPr/>
        </xdr:nvSpPr>
        <xdr:spPr>
          <a:xfrm>
            <a:off x="1409871" y="28577"/>
            <a:ext cx="1330306" cy="409574"/>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penilaian</a:t>
            </a:r>
            <a:r>
              <a:rPr lang="id-ID" sz="1400" b="1" baseline="0"/>
              <a:t> 360</a:t>
            </a:r>
            <a:r>
              <a:rPr lang="id-ID" sz="1400" b="1" baseline="30000"/>
              <a:t>0</a:t>
            </a:r>
            <a:endParaRPr lang="en-US" sz="1400" b="1" baseline="30000"/>
          </a:p>
        </xdr:txBody>
      </xdr:sp>
      <xdr:sp macro="" textlink="">
        <xdr:nvSpPr>
          <xdr:cNvPr id="8" name="Rounded Rectangle 7">
            <a:hlinkClick xmlns:r="http://schemas.openxmlformats.org/officeDocument/2006/relationships" r:id="rId4"/>
          </xdr:cNvPr>
          <xdr:cNvSpPr/>
        </xdr:nvSpPr>
        <xdr:spPr>
          <a:xfrm>
            <a:off x="2751937" y="28576"/>
            <a:ext cx="882306" cy="40957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evaluasi</a:t>
            </a:r>
            <a:endParaRPr lang="en-US" sz="1400" b="1"/>
          </a:p>
        </xdr:txBody>
      </xdr:sp>
      <xdr:sp macro="" textlink="">
        <xdr:nvSpPr>
          <xdr:cNvPr id="9" name="Rounded Rectangle 8">
            <a:hlinkClick xmlns:r="http://schemas.openxmlformats.org/officeDocument/2006/relationships" r:id="rId5"/>
          </xdr:cNvPr>
          <xdr:cNvSpPr/>
        </xdr:nvSpPr>
        <xdr:spPr>
          <a:xfrm>
            <a:off x="3651883" y="38566"/>
            <a:ext cx="1190824" cy="409574"/>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angka</a:t>
            </a:r>
            <a:r>
              <a:rPr lang="id-ID" sz="1400" b="1" baseline="0"/>
              <a:t> kredit</a:t>
            </a:r>
            <a:endParaRPr lang="en-US" sz="1400" b="1"/>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1</xdr:col>
      <xdr:colOff>31750</xdr:colOff>
      <xdr:row>0</xdr:row>
      <xdr:rowOff>21166</xdr:rowOff>
    </xdr:from>
    <xdr:to>
      <xdr:col>20</xdr:col>
      <xdr:colOff>64558</xdr:colOff>
      <xdr:row>0</xdr:row>
      <xdr:rowOff>370417</xdr:rowOff>
    </xdr:to>
    <xdr:grpSp>
      <xdr:nvGrpSpPr>
        <xdr:cNvPr id="3" name="Group 2"/>
        <xdr:cNvGrpSpPr/>
      </xdr:nvGrpSpPr>
      <xdr:grpSpPr>
        <a:xfrm>
          <a:off x="317500" y="21166"/>
          <a:ext cx="7800975" cy="349251"/>
          <a:chOff x="342900" y="28575"/>
          <a:chExt cx="7800975" cy="409575"/>
        </a:xfrm>
      </xdr:grpSpPr>
      <xdr:sp macro="" textlink="">
        <xdr:nvSpPr>
          <xdr:cNvPr id="5" name="Rounded Rectangle 4">
            <a:hlinkClick xmlns:r="http://schemas.openxmlformats.org/officeDocument/2006/relationships" r:id="rId1"/>
          </xdr:cNvPr>
          <xdr:cNvSpPr/>
        </xdr:nvSpPr>
        <xdr:spPr>
          <a:xfrm>
            <a:off x="6600825" y="28575"/>
            <a:ext cx="1543050" cy="40957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6" name="Rounded Rectangle 5">
            <a:hlinkClick xmlns:r="http://schemas.openxmlformats.org/officeDocument/2006/relationships" r:id="rId2"/>
          </xdr:cNvPr>
          <xdr:cNvSpPr/>
        </xdr:nvSpPr>
        <xdr:spPr>
          <a:xfrm>
            <a:off x="342900" y="28576"/>
            <a:ext cx="1544282" cy="409574"/>
          </a:xfrm>
          <a:prstGeom prst="roundRect">
            <a:avLst/>
          </a:prstGeom>
          <a:solidFill>
            <a:schemeClr val="accent2"/>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guru</a:t>
            </a:r>
            <a:endParaRPr lang="en-US" sz="1400" b="1"/>
          </a:p>
        </xdr:txBody>
      </xdr:sp>
      <xdr:sp macro="" textlink="">
        <xdr:nvSpPr>
          <xdr:cNvPr id="7" name="Rounded Rectangle 6">
            <a:hlinkClick xmlns:r="http://schemas.openxmlformats.org/officeDocument/2006/relationships" r:id="rId3"/>
          </xdr:cNvPr>
          <xdr:cNvSpPr/>
        </xdr:nvSpPr>
        <xdr:spPr>
          <a:xfrm>
            <a:off x="1910940" y="28576"/>
            <a:ext cx="1544282" cy="409574"/>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siswa</a:t>
            </a:r>
            <a:endParaRPr lang="en-US" sz="1400" b="1"/>
          </a:p>
        </xdr:txBody>
      </xdr:sp>
      <xdr:sp macro="" textlink="">
        <xdr:nvSpPr>
          <xdr:cNvPr id="8" name="Rounded Rectangle 7">
            <a:hlinkClick xmlns:r="http://schemas.openxmlformats.org/officeDocument/2006/relationships" r:id="rId4"/>
          </xdr:cNvPr>
          <xdr:cNvSpPr/>
        </xdr:nvSpPr>
        <xdr:spPr>
          <a:xfrm>
            <a:off x="3478979" y="28576"/>
            <a:ext cx="1544282" cy="40957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ortu</a:t>
            </a:r>
            <a:endParaRPr lang="en-US" sz="1400" b="1"/>
          </a:p>
        </xdr:txBody>
      </xdr:sp>
      <xdr:sp macro="" textlink="">
        <xdr:nvSpPr>
          <xdr:cNvPr id="9" name="Rounded Rectangle 8">
            <a:hlinkClick xmlns:r="http://schemas.openxmlformats.org/officeDocument/2006/relationships" r:id="rId5"/>
          </xdr:cNvPr>
          <xdr:cNvSpPr/>
        </xdr:nvSpPr>
        <xdr:spPr>
          <a:xfrm>
            <a:off x="5047018" y="28576"/>
            <a:ext cx="1544282" cy="409574"/>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dudi</a:t>
            </a:r>
            <a:endParaRPr lang="en-US" sz="1400" b="1"/>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0</xdr:row>
      <xdr:rowOff>28575</xdr:rowOff>
    </xdr:from>
    <xdr:to>
      <xdr:col>20</xdr:col>
      <xdr:colOff>133350</xdr:colOff>
      <xdr:row>0</xdr:row>
      <xdr:rowOff>438150</xdr:rowOff>
    </xdr:to>
    <xdr:grpSp>
      <xdr:nvGrpSpPr>
        <xdr:cNvPr id="2" name="Group 1"/>
        <xdr:cNvGrpSpPr/>
      </xdr:nvGrpSpPr>
      <xdr:grpSpPr>
        <a:xfrm>
          <a:off x="342900" y="28575"/>
          <a:ext cx="7800975" cy="409575"/>
          <a:chOff x="342900" y="28575"/>
          <a:chExt cx="7800975" cy="409575"/>
        </a:xfrm>
      </xdr:grpSpPr>
      <xdr:sp macro="" textlink="">
        <xdr:nvSpPr>
          <xdr:cNvPr id="5" name="Rounded Rectangle 4">
            <a:hlinkClick xmlns:r="http://schemas.openxmlformats.org/officeDocument/2006/relationships" r:id="rId1"/>
          </xdr:cNvPr>
          <xdr:cNvSpPr/>
        </xdr:nvSpPr>
        <xdr:spPr>
          <a:xfrm>
            <a:off x="6600825" y="28575"/>
            <a:ext cx="1543050" cy="40957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4" name="Rounded Rectangle 3">
            <a:hlinkClick xmlns:r="http://schemas.openxmlformats.org/officeDocument/2006/relationships" r:id="rId2"/>
          </xdr:cNvPr>
          <xdr:cNvSpPr/>
        </xdr:nvSpPr>
        <xdr:spPr>
          <a:xfrm>
            <a:off x="342900" y="28576"/>
            <a:ext cx="1544282" cy="409574"/>
          </a:xfrm>
          <a:prstGeom prst="roundRect">
            <a:avLst/>
          </a:prstGeom>
          <a:solidFill>
            <a:schemeClr val="accent2"/>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guru</a:t>
            </a:r>
            <a:endParaRPr lang="en-US" sz="1400" b="1"/>
          </a:p>
        </xdr:txBody>
      </xdr:sp>
      <xdr:sp macro="" textlink="">
        <xdr:nvSpPr>
          <xdr:cNvPr id="6" name="Rounded Rectangle 5">
            <a:hlinkClick xmlns:r="http://schemas.openxmlformats.org/officeDocument/2006/relationships" r:id="rId3"/>
          </xdr:cNvPr>
          <xdr:cNvSpPr/>
        </xdr:nvSpPr>
        <xdr:spPr>
          <a:xfrm>
            <a:off x="1910940" y="28576"/>
            <a:ext cx="1544282" cy="409574"/>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siswa</a:t>
            </a:r>
            <a:endParaRPr lang="en-US" sz="1400" b="1"/>
          </a:p>
        </xdr:txBody>
      </xdr:sp>
      <xdr:sp macro="" textlink="">
        <xdr:nvSpPr>
          <xdr:cNvPr id="7" name="Rounded Rectangle 6">
            <a:hlinkClick xmlns:r="http://schemas.openxmlformats.org/officeDocument/2006/relationships" r:id="rId4"/>
          </xdr:cNvPr>
          <xdr:cNvSpPr/>
        </xdr:nvSpPr>
        <xdr:spPr>
          <a:xfrm>
            <a:off x="3478979" y="28576"/>
            <a:ext cx="1544282" cy="40957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ortu</a:t>
            </a:r>
            <a:endParaRPr lang="en-US" sz="1400" b="1"/>
          </a:p>
        </xdr:txBody>
      </xdr:sp>
      <xdr:sp macro="" textlink="">
        <xdr:nvSpPr>
          <xdr:cNvPr id="8" name="Rounded Rectangle 7">
            <a:hlinkClick xmlns:r="http://schemas.openxmlformats.org/officeDocument/2006/relationships" r:id="rId5"/>
          </xdr:cNvPr>
          <xdr:cNvSpPr/>
        </xdr:nvSpPr>
        <xdr:spPr>
          <a:xfrm>
            <a:off x="5047018" y="28576"/>
            <a:ext cx="1544282" cy="409574"/>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dudi</a:t>
            </a:r>
            <a:endParaRPr lang="en-US" sz="1400" b="1"/>
          </a:p>
        </xdr:txBody>
      </xdr:sp>
    </xdr:grpSp>
    <xdr:clientData/>
  </xdr:twoCellAnchor>
</xdr:wsDr>
</file>

<file path=xl/drawings/drawing10.xml><?xml version="1.0" encoding="utf-8"?>
<xdr:wsDr xmlns:xdr="http://schemas.openxmlformats.org/drawingml/2006/spreadsheetDrawing" xmlns:a="http://schemas.openxmlformats.org/drawingml/2006/main">
  <xdr:twoCellAnchor editAs="absolute">
    <xdr:from>
      <xdr:col>1</xdr:col>
      <xdr:colOff>0</xdr:colOff>
      <xdr:row>0</xdr:row>
      <xdr:rowOff>38100</xdr:rowOff>
    </xdr:from>
    <xdr:to>
      <xdr:col>20</xdr:col>
      <xdr:colOff>133350</xdr:colOff>
      <xdr:row>0</xdr:row>
      <xdr:rowOff>387351</xdr:rowOff>
    </xdr:to>
    <xdr:grpSp>
      <xdr:nvGrpSpPr>
        <xdr:cNvPr id="3" name="Group 2"/>
        <xdr:cNvGrpSpPr/>
      </xdr:nvGrpSpPr>
      <xdr:grpSpPr>
        <a:xfrm>
          <a:off x="276225" y="38100"/>
          <a:ext cx="7800975" cy="349251"/>
          <a:chOff x="342900" y="28575"/>
          <a:chExt cx="7800975" cy="409575"/>
        </a:xfrm>
      </xdr:grpSpPr>
      <xdr:sp macro="" textlink="">
        <xdr:nvSpPr>
          <xdr:cNvPr id="5" name="Rounded Rectangle 4">
            <a:hlinkClick xmlns:r="http://schemas.openxmlformats.org/officeDocument/2006/relationships" r:id="rId1"/>
          </xdr:cNvPr>
          <xdr:cNvSpPr/>
        </xdr:nvSpPr>
        <xdr:spPr>
          <a:xfrm>
            <a:off x="6600825" y="28575"/>
            <a:ext cx="1543050" cy="40957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6" name="Rounded Rectangle 5">
            <a:hlinkClick xmlns:r="http://schemas.openxmlformats.org/officeDocument/2006/relationships" r:id="rId2"/>
          </xdr:cNvPr>
          <xdr:cNvSpPr/>
        </xdr:nvSpPr>
        <xdr:spPr>
          <a:xfrm>
            <a:off x="342900" y="28576"/>
            <a:ext cx="1544282" cy="409574"/>
          </a:xfrm>
          <a:prstGeom prst="roundRect">
            <a:avLst/>
          </a:prstGeom>
          <a:solidFill>
            <a:schemeClr val="accent2"/>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guru</a:t>
            </a:r>
            <a:endParaRPr lang="en-US" sz="1400" b="1"/>
          </a:p>
        </xdr:txBody>
      </xdr:sp>
      <xdr:sp macro="" textlink="">
        <xdr:nvSpPr>
          <xdr:cNvPr id="7" name="Rounded Rectangle 6">
            <a:hlinkClick xmlns:r="http://schemas.openxmlformats.org/officeDocument/2006/relationships" r:id="rId3"/>
          </xdr:cNvPr>
          <xdr:cNvSpPr/>
        </xdr:nvSpPr>
        <xdr:spPr>
          <a:xfrm>
            <a:off x="1910940" y="28576"/>
            <a:ext cx="1544282" cy="409574"/>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siswa</a:t>
            </a:r>
            <a:endParaRPr lang="en-US" sz="1400" b="1"/>
          </a:p>
        </xdr:txBody>
      </xdr:sp>
      <xdr:sp macro="" textlink="">
        <xdr:nvSpPr>
          <xdr:cNvPr id="8" name="Rounded Rectangle 7">
            <a:hlinkClick xmlns:r="http://schemas.openxmlformats.org/officeDocument/2006/relationships" r:id="rId4"/>
          </xdr:cNvPr>
          <xdr:cNvSpPr/>
        </xdr:nvSpPr>
        <xdr:spPr>
          <a:xfrm>
            <a:off x="3478979" y="28576"/>
            <a:ext cx="1544282" cy="40957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ortu</a:t>
            </a:r>
            <a:endParaRPr lang="en-US" sz="1400" b="1"/>
          </a:p>
        </xdr:txBody>
      </xdr:sp>
      <xdr:sp macro="" textlink="">
        <xdr:nvSpPr>
          <xdr:cNvPr id="9" name="Rounded Rectangle 8">
            <a:hlinkClick xmlns:r="http://schemas.openxmlformats.org/officeDocument/2006/relationships" r:id="rId5"/>
          </xdr:cNvPr>
          <xdr:cNvSpPr/>
        </xdr:nvSpPr>
        <xdr:spPr>
          <a:xfrm>
            <a:off x="5047018" y="28576"/>
            <a:ext cx="1544282" cy="409574"/>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dudi</a:t>
            </a:r>
            <a:endParaRPr lang="en-US" sz="1400" b="1"/>
          </a:p>
        </xdr:txBody>
      </xdr:sp>
    </xdr:grpSp>
    <xdr:clientData/>
  </xdr:twoCellAnchor>
</xdr:wsDr>
</file>

<file path=xl/drawings/drawing11.xml><?xml version="1.0" encoding="utf-8"?>
<xdr:wsDr xmlns:xdr="http://schemas.openxmlformats.org/drawingml/2006/spreadsheetDrawing" xmlns:a="http://schemas.openxmlformats.org/drawingml/2006/main">
  <xdr:twoCellAnchor editAs="absolute">
    <xdr:from>
      <xdr:col>1</xdr:col>
      <xdr:colOff>0</xdr:colOff>
      <xdr:row>0</xdr:row>
      <xdr:rowOff>47625</xdr:rowOff>
    </xdr:from>
    <xdr:to>
      <xdr:col>20</xdr:col>
      <xdr:colOff>133350</xdr:colOff>
      <xdr:row>0</xdr:row>
      <xdr:rowOff>396876</xdr:rowOff>
    </xdr:to>
    <xdr:grpSp>
      <xdr:nvGrpSpPr>
        <xdr:cNvPr id="4" name="Group 3"/>
        <xdr:cNvGrpSpPr/>
      </xdr:nvGrpSpPr>
      <xdr:grpSpPr>
        <a:xfrm>
          <a:off x="285750" y="47625"/>
          <a:ext cx="7800975" cy="349251"/>
          <a:chOff x="342900" y="28575"/>
          <a:chExt cx="7800975" cy="409575"/>
        </a:xfrm>
      </xdr:grpSpPr>
      <xdr:sp macro="" textlink="">
        <xdr:nvSpPr>
          <xdr:cNvPr id="6" name="Rounded Rectangle 5">
            <a:hlinkClick xmlns:r="http://schemas.openxmlformats.org/officeDocument/2006/relationships" r:id="rId1"/>
          </xdr:cNvPr>
          <xdr:cNvSpPr/>
        </xdr:nvSpPr>
        <xdr:spPr>
          <a:xfrm>
            <a:off x="6600825" y="28575"/>
            <a:ext cx="1543050" cy="40957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7" name="Rounded Rectangle 6">
            <a:hlinkClick xmlns:r="http://schemas.openxmlformats.org/officeDocument/2006/relationships" r:id="rId2"/>
          </xdr:cNvPr>
          <xdr:cNvSpPr/>
        </xdr:nvSpPr>
        <xdr:spPr>
          <a:xfrm>
            <a:off x="342900" y="28576"/>
            <a:ext cx="1544282" cy="409574"/>
          </a:xfrm>
          <a:prstGeom prst="roundRect">
            <a:avLst/>
          </a:prstGeom>
          <a:solidFill>
            <a:schemeClr val="accent2"/>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guru</a:t>
            </a:r>
            <a:endParaRPr lang="en-US" sz="1400" b="1"/>
          </a:p>
        </xdr:txBody>
      </xdr:sp>
      <xdr:sp macro="" textlink="">
        <xdr:nvSpPr>
          <xdr:cNvPr id="8" name="Rounded Rectangle 7">
            <a:hlinkClick xmlns:r="http://schemas.openxmlformats.org/officeDocument/2006/relationships" r:id="rId3"/>
          </xdr:cNvPr>
          <xdr:cNvSpPr/>
        </xdr:nvSpPr>
        <xdr:spPr>
          <a:xfrm>
            <a:off x="1910940" y="28576"/>
            <a:ext cx="1544282" cy="409574"/>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siswa</a:t>
            </a:r>
            <a:endParaRPr lang="en-US" sz="1400" b="1"/>
          </a:p>
        </xdr:txBody>
      </xdr:sp>
      <xdr:sp macro="" textlink="">
        <xdr:nvSpPr>
          <xdr:cNvPr id="9" name="Rounded Rectangle 8">
            <a:hlinkClick xmlns:r="http://schemas.openxmlformats.org/officeDocument/2006/relationships" r:id="rId4"/>
          </xdr:cNvPr>
          <xdr:cNvSpPr/>
        </xdr:nvSpPr>
        <xdr:spPr>
          <a:xfrm>
            <a:off x="3478979" y="28576"/>
            <a:ext cx="1544282" cy="40957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ortu</a:t>
            </a:r>
            <a:endParaRPr lang="en-US" sz="1400" b="1"/>
          </a:p>
        </xdr:txBody>
      </xdr:sp>
      <xdr:sp macro="" textlink="">
        <xdr:nvSpPr>
          <xdr:cNvPr id="10" name="Rounded Rectangle 9">
            <a:hlinkClick xmlns:r="http://schemas.openxmlformats.org/officeDocument/2006/relationships" r:id="rId5"/>
          </xdr:cNvPr>
          <xdr:cNvSpPr/>
        </xdr:nvSpPr>
        <xdr:spPr>
          <a:xfrm>
            <a:off x="5047018" y="28576"/>
            <a:ext cx="1544282" cy="409574"/>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input</a:t>
            </a:r>
            <a:r>
              <a:rPr lang="id-ID" sz="1400" b="1" baseline="0"/>
              <a:t> nilai dudi</a:t>
            </a:r>
            <a:endParaRPr lang="en-US" sz="1400" b="1"/>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absolute">
    <xdr:from>
      <xdr:col>9</xdr:col>
      <xdr:colOff>276225</xdr:colOff>
      <xdr:row>2</xdr:row>
      <xdr:rowOff>85725</xdr:rowOff>
    </xdr:from>
    <xdr:to>
      <xdr:col>10</xdr:col>
      <xdr:colOff>533400</xdr:colOff>
      <xdr:row>5</xdr:row>
      <xdr:rowOff>152399</xdr:rowOff>
    </xdr:to>
    <xdr:sp macro="" textlink="">
      <xdr:nvSpPr>
        <xdr:cNvPr id="4" name="Rounded Rectangle 3">
          <a:hlinkClick xmlns:r="http://schemas.openxmlformats.org/officeDocument/2006/relationships" r:id="rId1"/>
        </xdr:cNvPr>
        <xdr:cNvSpPr/>
      </xdr:nvSpPr>
      <xdr:spPr>
        <a:xfrm>
          <a:off x="5953125" y="466725"/>
          <a:ext cx="1066800" cy="638174"/>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editAs="oneCell">
    <xdr:from>
      <xdr:col>4</xdr:col>
      <xdr:colOff>209550</xdr:colOff>
      <xdr:row>5</xdr:row>
      <xdr:rowOff>103908</xdr:rowOff>
    </xdr:from>
    <xdr:to>
      <xdr:col>5</xdr:col>
      <xdr:colOff>1295400</xdr:colOff>
      <xdr:row>12</xdr:row>
      <xdr:rowOff>95249</xdr:rowOff>
    </xdr:to>
    <xdr:pic>
      <xdr:nvPicPr>
        <xdr:cNvPr id="3" name="Picture 10" descr="tutwuri"/>
        <xdr:cNvPicPr>
          <a:picLocks noChangeAspect="1" noChangeArrowheads="1"/>
        </xdr:cNvPicPr>
      </xdr:nvPicPr>
      <xdr:blipFill>
        <a:blip xmlns:r="http://schemas.openxmlformats.org/officeDocument/2006/relationships" r:embed="rId1">
          <a:clrChange>
            <a:clrFrom>
              <a:srgbClr val="FEFEFE"/>
            </a:clrFrom>
            <a:clrTo>
              <a:srgbClr val="FEFEFE">
                <a:alpha val="0"/>
              </a:srgbClr>
            </a:clrTo>
          </a:clrChange>
          <a:extLst>
            <a:ext uri="{28A0092B-C50C-407E-A947-70E740481C1C}">
              <a14:useLocalDpi xmlns:a14="http://schemas.microsoft.com/office/drawing/2010/main" val="0"/>
            </a:ext>
          </a:extLst>
        </a:blip>
        <a:srcRect l="7692" t="4893" r="11313" b="39755"/>
        <a:stretch>
          <a:fillRect/>
        </a:stretch>
      </xdr:blipFill>
      <xdr:spPr bwMode="auto">
        <a:xfrm>
          <a:off x="2943225" y="1313583"/>
          <a:ext cx="1428750" cy="139151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7</xdr:col>
      <xdr:colOff>209550</xdr:colOff>
      <xdr:row>2</xdr:row>
      <xdr:rowOff>66675</xdr:rowOff>
    </xdr:from>
    <xdr:to>
      <xdr:col>9</xdr:col>
      <xdr:colOff>371475</xdr:colOff>
      <xdr:row>5</xdr:row>
      <xdr:rowOff>95249</xdr:rowOff>
    </xdr:to>
    <xdr:sp macro="" textlink="">
      <xdr:nvSpPr>
        <xdr:cNvPr id="4" name="Rounded Rectangle 3">
          <a:hlinkClick xmlns:r="http://schemas.openxmlformats.org/officeDocument/2006/relationships" r:id="rId2"/>
        </xdr:cNvPr>
        <xdr:cNvSpPr/>
      </xdr:nvSpPr>
      <xdr:spPr>
        <a:xfrm>
          <a:off x="5953125" y="666750"/>
          <a:ext cx="1066800" cy="638174"/>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3</xdr:col>
      <xdr:colOff>200025</xdr:colOff>
      <xdr:row>52</xdr:row>
      <xdr:rowOff>0</xdr:rowOff>
    </xdr:from>
    <xdr:to>
      <xdr:col>5</xdr:col>
      <xdr:colOff>476250</xdr:colOff>
      <xdr:row>52</xdr:row>
      <xdr:rowOff>0</xdr:rowOff>
    </xdr:to>
    <xdr:grpSp>
      <xdr:nvGrpSpPr>
        <xdr:cNvPr id="2" name="Group 25"/>
        <xdr:cNvGrpSpPr>
          <a:grpSpLocks/>
        </xdr:cNvGrpSpPr>
      </xdr:nvGrpSpPr>
      <xdr:grpSpPr bwMode="auto">
        <a:xfrm>
          <a:off x="2257425" y="9896475"/>
          <a:ext cx="3200400" cy="0"/>
          <a:chOff x="445" y="158"/>
          <a:chExt cx="169" cy="28"/>
        </a:xfrm>
      </xdr:grpSpPr>
      <xdr:sp macro="" textlink="">
        <xdr:nvSpPr>
          <xdr:cNvPr id="3" name="Text Box 26">
            <a:extLst/>
          </xdr:cNvPr>
          <xdr:cNvSpPr txBox="1">
            <a:spLocks noChangeArrowheads="1"/>
          </xdr:cNvSpPr>
        </xdr:nvSpPr>
        <xdr:spPr bwMode="auto">
          <a:xfrm>
            <a:off x="-12299955359400" y="8067675"/>
            <a:ext cx="0" cy="0"/>
          </a:xfrm>
          <a:prstGeom prst="rect">
            <a:avLst/>
          </a:prstGeom>
          <a:noFill/>
          <a:ln w="9525">
            <a:noFill/>
            <a:miter lim="800000"/>
            <a:headEnd/>
            <a:tailEnd/>
          </a:ln>
        </xdr:spPr>
        <xdr:txBody>
          <a:bodyPr vertOverflow="clip" wrap="square" lIns="36576" tIns="22860" rIns="36576" bIns="0" anchor="t" upright="1"/>
          <a:lstStyle/>
          <a:p>
            <a:pPr algn="ctr" rtl="1">
              <a:defRPr sz="1000"/>
            </a:pPr>
            <a:r>
              <a:rPr lang="en-US" sz="1200" b="0" i="0" strike="noStrike">
                <a:solidFill>
                  <a:srgbClr val="000000"/>
                </a:solidFill>
                <a:latin typeface="Berlin Sans FB"/>
              </a:rPr>
              <a:t>0</a:t>
            </a:r>
          </a:p>
        </xdr:txBody>
      </xdr:sp>
      <xdr:sp macro="" textlink="">
        <xdr:nvSpPr>
          <xdr:cNvPr id="4" name="Text Box 27">
            <a:extLst/>
          </xdr:cNvPr>
          <xdr:cNvSpPr txBox="1">
            <a:spLocks noChangeArrowheads="1"/>
          </xdr:cNvSpPr>
        </xdr:nvSpPr>
        <xdr:spPr bwMode="auto">
          <a:xfrm>
            <a:off x="-12299955359400" y="8067675"/>
            <a:ext cx="0" cy="0"/>
          </a:xfrm>
          <a:prstGeom prst="rect">
            <a:avLst/>
          </a:prstGeom>
          <a:noFill/>
          <a:ln w="9525">
            <a:noFill/>
            <a:miter lim="800000"/>
            <a:headEnd/>
            <a:tailEnd/>
          </a:ln>
        </xdr:spPr>
        <xdr:txBody>
          <a:bodyPr vertOverflow="clip" wrap="square" lIns="36576" tIns="22860" rIns="36576" bIns="0" anchor="t" upright="1"/>
          <a:lstStyle/>
          <a:p>
            <a:pPr algn="ctr" rtl="1">
              <a:defRPr sz="1000"/>
            </a:pPr>
            <a:r>
              <a:rPr lang="en-US" sz="1200" b="0" i="0" strike="noStrike">
                <a:solidFill>
                  <a:srgbClr val="000000"/>
                </a:solidFill>
                <a:latin typeface="Berlin Sans FB"/>
              </a:rPr>
              <a:t>1</a:t>
            </a:r>
          </a:p>
        </xdr:txBody>
      </xdr:sp>
      <xdr:sp macro="" textlink="">
        <xdr:nvSpPr>
          <xdr:cNvPr id="5" name="Text Box 28">
            <a:extLst/>
          </xdr:cNvPr>
          <xdr:cNvSpPr txBox="1">
            <a:spLocks noChangeArrowheads="1"/>
          </xdr:cNvSpPr>
        </xdr:nvSpPr>
        <xdr:spPr bwMode="auto">
          <a:xfrm>
            <a:off x="-12299955359400" y="8067675"/>
            <a:ext cx="0" cy="0"/>
          </a:xfrm>
          <a:prstGeom prst="rect">
            <a:avLst/>
          </a:prstGeom>
          <a:noFill/>
          <a:ln w="9525">
            <a:noFill/>
            <a:miter lim="800000"/>
            <a:headEnd/>
            <a:tailEnd/>
          </a:ln>
        </xdr:spPr>
        <xdr:txBody>
          <a:bodyPr vertOverflow="clip" wrap="square" lIns="36576" tIns="22860" rIns="36576" bIns="0" anchor="t" upright="1"/>
          <a:lstStyle/>
          <a:p>
            <a:pPr algn="ctr" rtl="1">
              <a:defRPr sz="1000"/>
            </a:pPr>
            <a:r>
              <a:rPr lang="en-US" sz="1200" b="0" i="0" strike="noStrike">
                <a:solidFill>
                  <a:srgbClr val="000000"/>
                </a:solidFill>
                <a:latin typeface="Berlin Sans FB"/>
              </a:rPr>
              <a:t>2</a:t>
            </a:r>
          </a:p>
        </xdr:txBody>
      </xdr:sp>
    </xdr:grpSp>
    <xdr:clientData/>
  </xdr:twoCellAnchor>
  <xdr:twoCellAnchor editAs="oneCell">
    <xdr:from>
      <xdr:col>1</xdr:col>
      <xdr:colOff>266700</xdr:colOff>
      <xdr:row>45</xdr:row>
      <xdr:rowOff>66675</xdr:rowOff>
    </xdr:from>
    <xdr:to>
      <xdr:col>3</xdr:col>
      <xdr:colOff>1085850</xdr:colOff>
      <xdr:row>45</xdr:row>
      <xdr:rowOff>342900</xdr:rowOff>
    </xdr:to>
    <xdr:pic>
      <xdr:nvPicPr>
        <xdr:cNvPr id="6" name="Picture 3"/>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lum bright="-24000" contrast="100000"/>
          <a:extLst>
            <a:ext uri="{28A0092B-C50C-407E-A947-70E740481C1C}">
              <a14:useLocalDpi xmlns:a14="http://schemas.microsoft.com/office/drawing/2010/main" val="0"/>
            </a:ext>
          </a:extLst>
        </a:blip>
        <a:srcRect l="18750" t="63666" r="32910" b="26001"/>
        <a:stretch>
          <a:fillRect/>
        </a:stretch>
      </xdr:blipFill>
      <xdr:spPr bwMode="auto">
        <a:xfrm>
          <a:off x="542925" y="8763000"/>
          <a:ext cx="26003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0</xdr:colOff>
      <xdr:row>0</xdr:row>
      <xdr:rowOff>66675</xdr:rowOff>
    </xdr:from>
    <xdr:to>
      <xdr:col>5</xdr:col>
      <xdr:colOff>1171576</xdr:colOff>
      <xdr:row>0</xdr:row>
      <xdr:rowOff>466725</xdr:rowOff>
    </xdr:to>
    <xdr:grpSp>
      <xdr:nvGrpSpPr>
        <xdr:cNvPr id="8" name="Group 7"/>
        <xdr:cNvGrpSpPr/>
      </xdr:nvGrpSpPr>
      <xdr:grpSpPr>
        <a:xfrm>
          <a:off x="276225" y="66675"/>
          <a:ext cx="5876926" cy="400050"/>
          <a:chOff x="342901" y="28575"/>
          <a:chExt cx="6061967" cy="419565"/>
        </a:xfrm>
      </xdr:grpSpPr>
      <xdr:sp macro="" textlink="">
        <xdr:nvSpPr>
          <xdr:cNvPr id="9" name="Rounded Rectangle 8">
            <a:hlinkClick xmlns:r="http://schemas.openxmlformats.org/officeDocument/2006/relationships" r:id="rId2"/>
          </xdr:cNvPr>
          <xdr:cNvSpPr/>
        </xdr:nvSpPr>
        <xdr:spPr>
          <a:xfrm>
            <a:off x="4861819" y="28575"/>
            <a:ext cx="1543049" cy="409575"/>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10" name="Rounded Rectangle 9">
            <a:hlinkClick xmlns:r="http://schemas.openxmlformats.org/officeDocument/2006/relationships" r:id="rId3"/>
          </xdr:cNvPr>
          <xdr:cNvSpPr/>
        </xdr:nvSpPr>
        <xdr:spPr>
          <a:xfrm>
            <a:off x="342901" y="28576"/>
            <a:ext cx="1051263" cy="409574"/>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rekapitusi</a:t>
            </a:r>
            <a:endParaRPr lang="en-US" sz="1400" b="1"/>
          </a:p>
        </xdr:txBody>
      </xdr:sp>
      <xdr:sp macro="" textlink="">
        <xdr:nvSpPr>
          <xdr:cNvPr id="11" name="Rounded Rectangle 10">
            <a:hlinkClick xmlns:r="http://schemas.openxmlformats.org/officeDocument/2006/relationships" r:id="rId4"/>
          </xdr:cNvPr>
          <xdr:cNvSpPr/>
        </xdr:nvSpPr>
        <xdr:spPr>
          <a:xfrm>
            <a:off x="1409871" y="28577"/>
            <a:ext cx="1330306" cy="409574"/>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penilaian</a:t>
            </a:r>
            <a:r>
              <a:rPr lang="id-ID" sz="1400" b="1" baseline="0"/>
              <a:t> 360</a:t>
            </a:r>
            <a:r>
              <a:rPr lang="id-ID" sz="1400" b="1" baseline="30000"/>
              <a:t>0</a:t>
            </a:r>
            <a:endParaRPr lang="en-US" sz="1400" b="1" baseline="30000"/>
          </a:p>
        </xdr:txBody>
      </xdr:sp>
      <xdr:sp macro="" textlink="">
        <xdr:nvSpPr>
          <xdr:cNvPr id="12" name="Rounded Rectangle 11">
            <a:hlinkClick xmlns:r="http://schemas.openxmlformats.org/officeDocument/2006/relationships" r:id="rId5"/>
          </xdr:cNvPr>
          <xdr:cNvSpPr/>
        </xdr:nvSpPr>
        <xdr:spPr>
          <a:xfrm>
            <a:off x="2751937" y="28576"/>
            <a:ext cx="882306" cy="40957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evaluasi</a:t>
            </a:r>
            <a:endParaRPr lang="en-US" sz="1400" b="1"/>
          </a:p>
        </xdr:txBody>
      </xdr:sp>
      <xdr:sp macro="" textlink="">
        <xdr:nvSpPr>
          <xdr:cNvPr id="13" name="Rounded Rectangle 12">
            <a:hlinkClick xmlns:r="http://schemas.openxmlformats.org/officeDocument/2006/relationships" r:id="rId6"/>
          </xdr:cNvPr>
          <xdr:cNvSpPr/>
        </xdr:nvSpPr>
        <xdr:spPr>
          <a:xfrm>
            <a:off x="3651883" y="38566"/>
            <a:ext cx="1190824" cy="409574"/>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angka</a:t>
            </a:r>
            <a:r>
              <a:rPr lang="id-ID" sz="1400" b="1" baseline="0"/>
              <a:t> kredit</a:t>
            </a:r>
            <a:endParaRPr lang="en-US" sz="1400" b="1"/>
          </a:p>
        </xdr:txBody>
      </xdr:sp>
    </xdr:grpSp>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25</xdr:col>
      <xdr:colOff>485776</xdr:colOff>
      <xdr:row>0</xdr:row>
      <xdr:rowOff>400050</xdr:rowOff>
    </xdr:to>
    <xdr:grpSp>
      <xdr:nvGrpSpPr>
        <xdr:cNvPr id="3" name="Group 2"/>
        <xdr:cNvGrpSpPr/>
      </xdr:nvGrpSpPr>
      <xdr:grpSpPr>
        <a:xfrm>
          <a:off x="0" y="0"/>
          <a:ext cx="5876926" cy="400050"/>
          <a:chOff x="342901" y="28575"/>
          <a:chExt cx="6061967" cy="419565"/>
        </a:xfrm>
      </xdr:grpSpPr>
      <xdr:sp macro="" textlink="">
        <xdr:nvSpPr>
          <xdr:cNvPr id="4" name="Rounded Rectangle 3">
            <a:hlinkClick xmlns:r="http://schemas.openxmlformats.org/officeDocument/2006/relationships" r:id="rId1"/>
          </xdr:cNvPr>
          <xdr:cNvSpPr/>
        </xdr:nvSpPr>
        <xdr:spPr>
          <a:xfrm>
            <a:off x="4861819" y="28575"/>
            <a:ext cx="1543049" cy="409575"/>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5" name="Rounded Rectangle 4">
            <a:hlinkClick xmlns:r="http://schemas.openxmlformats.org/officeDocument/2006/relationships" r:id="rId2"/>
          </xdr:cNvPr>
          <xdr:cNvSpPr/>
        </xdr:nvSpPr>
        <xdr:spPr>
          <a:xfrm>
            <a:off x="342901" y="28576"/>
            <a:ext cx="1051263" cy="409574"/>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rekapitusi</a:t>
            </a:r>
            <a:endParaRPr lang="en-US" sz="1400" b="1"/>
          </a:p>
        </xdr:txBody>
      </xdr:sp>
      <xdr:sp macro="" textlink="">
        <xdr:nvSpPr>
          <xdr:cNvPr id="7" name="Rounded Rectangle 6">
            <a:hlinkClick xmlns:r="http://schemas.openxmlformats.org/officeDocument/2006/relationships" r:id="rId3"/>
          </xdr:cNvPr>
          <xdr:cNvSpPr/>
        </xdr:nvSpPr>
        <xdr:spPr>
          <a:xfrm>
            <a:off x="1409871" y="28577"/>
            <a:ext cx="1330306" cy="409574"/>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penilaian</a:t>
            </a:r>
            <a:r>
              <a:rPr lang="id-ID" sz="1400" b="1" baseline="0"/>
              <a:t> 360</a:t>
            </a:r>
            <a:r>
              <a:rPr lang="id-ID" sz="1400" b="1" baseline="30000"/>
              <a:t>0</a:t>
            </a:r>
            <a:endParaRPr lang="en-US" sz="1400" b="1" baseline="30000"/>
          </a:p>
        </xdr:txBody>
      </xdr:sp>
      <xdr:sp macro="" textlink="">
        <xdr:nvSpPr>
          <xdr:cNvPr id="8" name="Rounded Rectangle 7">
            <a:hlinkClick xmlns:r="http://schemas.openxmlformats.org/officeDocument/2006/relationships" r:id="rId4"/>
          </xdr:cNvPr>
          <xdr:cNvSpPr/>
        </xdr:nvSpPr>
        <xdr:spPr>
          <a:xfrm>
            <a:off x="2751937" y="28576"/>
            <a:ext cx="882306" cy="40957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evaluasi</a:t>
            </a:r>
            <a:endParaRPr lang="en-US" sz="1400" b="1"/>
          </a:p>
        </xdr:txBody>
      </xdr:sp>
      <xdr:sp macro="" textlink="">
        <xdr:nvSpPr>
          <xdr:cNvPr id="9" name="Rounded Rectangle 8">
            <a:hlinkClick xmlns:r="http://schemas.openxmlformats.org/officeDocument/2006/relationships" r:id="rId5"/>
          </xdr:cNvPr>
          <xdr:cNvSpPr/>
        </xdr:nvSpPr>
        <xdr:spPr>
          <a:xfrm>
            <a:off x="3651883" y="38566"/>
            <a:ext cx="1190824" cy="409574"/>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angka</a:t>
            </a:r>
            <a:r>
              <a:rPr lang="id-ID" sz="1400" b="1" baseline="0"/>
              <a:t> kredit</a:t>
            </a:r>
            <a:endParaRPr lang="en-US" sz="1400" b="1"/>
          </a:p>
        </xdr:txBody>
      </xdr:sp>
    </xdr:grpSp>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85724</xdr:colOff>
      <xdr:row>30</xdr:row>
      <xdr:rowOff>76200</xdr:rowOff>
    </xdr:from>
    <xdr:to>
      <xdr:col>6</xdr:col>
      <xdr:colOff>1190624</xdr:colOff>
      <xdr:row>32</xdr:row>
      <xdr:rowOff>57150</xdr:rowOff>
    </xdr:to>
    <xdr:pic>
      <xdr:nvPicPr>
        <xdr:cNvPr id="3" name="Picture 3"/>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lum bright="-24000" contrast="100000"/>
          <a:extLst>
            <a:ext uri="{28A0092B-C50C-407E-A947-70E740481C1C}">
              <a14:useLocalDpi xmlns:a14="http://schemas.microsoft.com/office/drawing/2010/main" val="0"/>
            </a:ext>
          </a:extLst>
        </a:blip>
        <a:srcRect l="18750" t="63666" r="32910" b="26001"/>
        <a:stretch>
          <a:fillRect/>
        </a:stretch>
      </xdr:blipFill>
      <xdr:spPr bwMode="auto">
        <a:xfrm>
          <a:off x="3905249" y="6515100"/>
          <a:ext cx="166687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0</xdr:colOff>
      <xdr:row>0</xdr:row>
      <xdr:rowOff>57150</xdr:rowOff>
    </xdr:from>
    <xdr:to>
      <xdr:col>7</xdr:col>
      <xdr:colOff>447676</xdr:colOff>
      <xdr:row>0</xdr:row>
      <xdr:rowOff>457200</xdr:rowOff>
    </xdr:to>
    <xdr:grpSp>
      <xdr:nvGrpSpPr>
        <xdr:cNvPr id="5" name="Group 4"/>
        <xdr:cNvGrpSpPr/>
      </xdr:nvGrpSpPr>
      <xdr:grpSpPr>
        <a:xfrm>
          <a:off x="304800" y="57150"/>
          <a:ext cx="5876926" cy="400050"/>
          <a:chOff x="342901" y="28575"/>
          <a:chExt cx="6061967" cy="419565"/>
        </a:xfrm>
      </xdr:grpSpPr>
      <xdr:sp macro="" textlink="">
        <xdr:nvSpPr>
          <xdr:cNvPr id="6" name="Rounded Rectangle 5">
            <a:hlinkClick xmlns:r="http://schemas.openxmlformats.org/officeDocument/2006/relationships" r:id="rId2"/>
          </xdr:cNvPr>
          <xdr:cNvSpPr/>
        </xdr:nvSpPr>
        <xdr:spPr>
          <a:xfrm>
            <a:off x="4861819" y="28575"/>
            <a:ext cx="1543049" cy="409575"/>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7" name="Rounded Rectangle 6">
            <a:hlinkClick xmlns:r="http://schemas.openxmlformats.org/officeDocument/2006/relationships" r:id="rId3"/>
          </xdr:cNvPr>
          <xdr:cNvSpPr/>
        </xdr:nvSpPr>
        <xdr:spPr>
          <a:xfrm>
            <a:off x="342901" y="28576"/>
            <a:ext cx="1051263" cy="409574"/>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rekapitusi</a:t>
            </a:r>
            <a:endParaRPr lang="en-US" sz="1400" b="1"/>
          </a:p>
        </xdr:txBody>
      </xdr:sp>
      <xdr:sp macro="" textlink="">
        <xdr:nvSpPr>
          <xdr:cNvPr id="8" name="Rounded Rectangle 7">
            <a:hlinkClick xmlns:r="http://schemas.openxmlformats.org/officeDocument/2006/relationships" r:id="rId4"/>
          </xdr:cNvPr>
          <xdr:cNvSpPr/>
        </xdr:nvSpPr>
        <xdr:spPr>
          <a:xfrm>
            <a:off x="1409871" y="28577"/>
            <a:ext cx="1330306" cy="409574"/>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penilaian</a:t>
            </a:r>
            <a:r>
              <a:rPr lang="id-ID" sz="1400" b="1" baseline="0"/>
              <a:t> 360</a:t>
            </a:r>
            <a:r>
              <a:rPr lang="id-ID" sz="1400" b="1" baseline="30000"/>
              <a:t>0</a:t>
            </a:r>
            <a:endParaRPr lang="en-US" sz="1400" b="1" baseline="30000"/>
          </a:p>
        </xdr:txBody>
      </xdr:sp>
      <xdr:sp macro="" textlink="">
        <xdr:nvSpPr>
          <xdr:cNvPr id="9" name="Rounded Rectangle 8">
            <a:hlinkClick xmlns:r="http://schemas.openxmlformats.org/officeDocument/2006/relationships" r:id="rId5"/>
          </xdr:cNvPr>
          <xdr:cNvSpPr/>
        </xdr:nvSpPr>
        <xdr:spPr>
          <a:xfrm>
            <a:off x="2751937" y="28576"/>
            <a:ext cx="882306" cy="40957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evaluasi</a:t>
            </a:r>
            <a:endParaRPr lang="en-US" sz="1400" b="1"/>
          </a:p>
        </xdr:txBody>
      </xdr:sp>
      <xdr:sp macro="" textlink="">
        <xdr:nvSpPr>
          <xdr:cNvPr id="10" name="Rounded Rectangle 9">
            <a:hlinkClick xmlns:r="http://schemas.openxmlformats.org/officeDocument/2006/relationships" r:id="rId6"/>
          </xdr:cNvPr>
          <xdr:cNvSpPr/>
        </xdr:nvSpPr>
        <xdr:spPr>
          <a:xfrm>
            <a:off x="3651883" y="38566"/>
            <a:ext cx="1190824" cy="409574"/>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angka</a:t>
            </a:r>
            <a:r>
              <a:rPr lang="id-ID" sz="1400" b="1" baseline="0"/>
              <a:t> kredit</a:t>
            </a:r>
            <a:endParaRPr lang="en-US" sz="1400" b="1"/>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76202</xdr:colOff>
      <xdr:row>0</xdr:row>
      <xdr:rowOff>104774</xdr:rowOff>
    </xdr:from>
    <xdr:to>
      <xdr:col>6</xdr:col>
      <xdr:colOff>828675</xdr:colOff>
      <xdr:row>0</xdr:row>
      <xdr:rowOff>504825</xdr:rowOff>
    </xdr:to>
    <xdr:grpSp>
      <xdr:nvGrpSpPr>
        <xdr:cNvPr id="10" name="Group 9"/>
        <xdr:cNvGrpSpPr/>
      </xdr:nvGrpSpPr>
      <xdr:grpSpPr>
        <a:xfrm>
          <a:off x="76202" y="104774"/>
          <a:ext cx="7353298" cy="400051"/>
          <a:chOff x="171452" y="104774"/>
          <a:chExt cx="7090983" cy="400051"/>
        </a:xfrm>
      </xdr:grpSpPr>
      <xdr:sp macro="" textlink="">
        <xdr:nvSpPr>
          <xdr:cNvPr id="4" name="Rounded Rectangle 3">
            <a:hlinkClick xmlns:r="http://schemas.openxmlformats.org/officeDocument/2006/relationships" r:id="rId1"/>
          </xdr:cNvPr>
          <xdr:cNvSpPr/>
        </xdr:nvSpPr>
        <xdr:spPr>
          <a:xfrm>
            <a:off x="5747177" y="104774"/>
            <a:ext cx="1515258" cy="390297"/>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5" name="Rounded Rectangle 4">
            <a:hlinkClick xmlns:r="http://schemas.openxmlformats.org/officeDocument/2006/relationships" r:id="rId2"/>
          </xdr:cNvPr>
          <xdr:cNvSpPr/>
        </xdr:nvSpPr>
        <xdr:spPr>
          <a:xfrm>
            <a:off x="171452" y="104776"/>
            <a:ext cx="872594" cy="399821"/>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instrumen</a:t>
            </a:r>
            <a:endParaRPr lang="en-US" sz="1200" b="1"/>
          </a:p>
        </xdr:txBody>
      </xdr:sp>
      <xdr:sp macro="" textlink="">
        <xdr:nvSpPr>
          <xdr:cNvPr id="6" name="Rounded Rectangle 5">
            <a:hlinkClick xmlns:r="http://schemas.openxmlformats.org/officeDocument/2006/relationships" r:id="rId3"/>
          </xdr:cNvPr>
          <xdr:cNvSpPr/>
        </xdr:nvSpPr>
        <xdr:spPr>
          <a:xfrm>
            <a:off x="1057428" y="105004"/>
            <a:ext cx="1226622" cy="399821"/>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baseline="0"/>
              <a:t>kuesioner siswa</a:t>
            </a:r>
            <a:endParaRPr lang="en-US" sz="1200" b="1" baseline="30000"/>
          </a:p>
        </xdr:txBody>
      </xdr:sp>
      <xdr:sp macro="" textlink="">
        <xdr:nvSpPr>
          <xdr:cNvPr id="7" name="Rounded Rectangle 6">
            <a:hlinkClick xmlns:r="http://schemas.openxmlformats.org/officeDocument/2006/relationships" r:id="rId4"/>
          </xdr:cNvPr>
          <xdr:cNvSpPr/>
        </xdr:nvSpPr>
        <xdr:spPr>
          <a:xfrm>
            <a:off x="2303856" y="105003"/>
            <a:ext cx="1137531" cy="399821"/>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guru</a:t>
            </a:r>
            <a:endParaRPr lang="en-US" sz="1200" b="1"/>
          </a:p>
        </xdr:txBody>
      </xdr:sp>
      <xdr:sp macro="" textlink="">
        <xdr:nvSpPr>
          <xdr:cNvPr id="8" name="Rounded Rectangle 7">
            <a:hlinkClick xmlns:r="http://schemas.openxmlformats.org/officeDocument/2006/relationships" r:id="rId5"/>
          </xdr:cNvPr>
          <xdr:cNvSpPr/>
        </xdr:nvSpPr>
        <xdr:spPr>
          <a:xfrm>
            <a:off x="3454864" y="105003"/>
            <a:ext cx="1134674" cy="399821"/>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 ortu</a:t>
            </a:r>
            <a:endParaRPr lang="en-US" sz="1200" b="1"/>
          </a:p>
        </xdr:txBody>
      </xdr:sp>
      <xdr:sp macro="" textlink="">
        <xdr:nvSpPr>
          <xdr:cNvPr id="9" name="Rounded Rectangle 8">
            <a:hlinkClick xmlns:r="http://schemas.openxmlformats.org/officeDocument/2006/relationships" r:id="rId6"/>
          </xdr:cNvPr>
          <xdr:cNvSpPr/>
        </xdr:nvSpPr>
        <xdr:spPr>
          <a:xfrm>
            <a:off x="4607350" y="104775"/>
            <a:ext cx="1139526" cy="39052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dudi</a:t>
            </a:r>
            <a:endParaRPr lang="en-US" sz="1200" b="1"/>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0</xdr:colOff>
      <xdr:row>0</xdr:row>
      <xdr:rowOff>47625</xdr:rowOff>
    </xdr:from>
    <xdr:to>
      <xdr:col>10</xdr:col>
      <xdr:colOff>76198</xdr:colOff>
      <xdr:row>0</xdr:row>
      <xdr:rowOff>447676</xdr:rowOff>
    </xdr:to>
    <xdr:grpSp>
      <xdr:nvGrpSpPr>
        <xdr:cNvPr id="3" name="Group 2"/>
        <xdr:cNvGrpSpPr/>
      </xdr:nvGrpSpPr>
      <xdr:grpSpPr>
        <a:xfrm>
          <a:off x="295275" y="47625"/>
          <a:ext cx="7353298" cy="400051"/>
          <a:chOff x="171452" y="104774"/>
          <a:chExt cx="7090983" cy="400051"/>
        </a:xfrm>
      </xdr:grpSpPr>
      <xdr:sp macro="" textlink="">
        <xdr:nvSpPr>
          <xdr:cNvPr id="4" name="Rounded Rectangle 3">
            <a:hlinkClick xmlns:r="http://schemas.openxmlformats.org/officeDocument/2006/relationships" r:id="rId1"/>
          </xdr:cNvPr>
          <xdr:cNvSpPr/>
        </xdr:nvSpPr>
        <xdr:spPr>
          <a:xfrm>
            <a:off x="5747177" y="104774"/>
            <a:ext cx="1515258" cy="390297"/>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5" name="Rounded Rectangle 4">
            <a:hlinkClick xmlns:r="http://schemas.openxmlformats.org/officeDocument/2006/relationships" r:id="rId2"/>
          </xdr:cNvPr>
          <xdr:cNvSpPr/>
        </xdr:nvSpPr>
        <xdr:spPr>
          <a:xfrm>
            <a:off x="171452" y="104776"/>
            <a:ext cx="872594" cy="399821"/>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instrumen</a:t>
            </a:r>
            <a:endParaRPr lang="en-US" sz="1200" b="1"/>
          </a:p>
        </xdr:txBody>
      </xdr:sp>
      <xdr:sp macro="" textlink="">
        <xdr:nvSpPr>
          <xdr:cNvPr id="6" name="Rounded Rectangle 5">
            <a:hlinkClick xmlns:r="http://schemas.openxmlformats.org/officeDocument/2006/relationships" r:id="rId3"/>
          </xdr:cNvPr>
          <xdr:cNvSpPr/>
        </xdr:nvSpPr>
        <xdr:spPr>
          <a:xfrm>
            <a:off x="1057428" y="105004"/>
            <a:ext cx="1226622" cy="399821"/>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baseline="0"/>
              <a:t>kuesioner siswa</a:t>
            </a:r>
            <a:endParaRPr lang="en-US" sz="1200" b="1" baseline="30000"/>
          </a:p>
        </xdr:txBody>
      </xdr:sp>
      <xdr:sp macro="" textlink="">
        <xdr:nvSpPr>
          <xdr:cNvPr id="7" name="Rounded Rectangle 6">
            <a:hlinkClick xmlns:r="http://schemas.openxmlformats.org/officeDocument/2006/relationships" r:id="rId4"/>
          </xdr:cNvPr>
          <xdr:cNvSpPr/>
        </xdr:nvSpPr>
        <xdr:spPr>
          <a:xfrm>
            <a:off x="2303856" y="105003"/>
            <a:ext cx="1137531" cy="399821"/>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guru</a:t>
            </a:r>
            <a:endParaRPr lang="en-US" sz="1200" b="1"/>
          </a:p>
        </xdr:txBody>
      </xdr:sp>
      <xdr:sp macro="" textlink="">
        <xdr:nvSpPr>
          <xdr:cNvPr id="8" name="Rounded Rectangle 7">
            <a:hlinkClick xmlns:r="http://schemas.openxmlformats.org/officeDocument/2006/relationships" r:id="rId5"/>
          </xdr:cNvPr>
          <xdr:cNvSpPr/>
        </xdr:nvSpPr>
        <xdr:spPr>
          <a:xfrm>
            <a:off x="3454864" y="105003"/>
            <a:ext cx="1134674" cy="399821"/>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 ortu</a:t>
            </a:r>
            <a:endParaRPr lang="en-US" sz="1200" b="1"/>
          </a:p>
        </xdr:txBody>
      </xdr:sp>
      <xdr:sp macro="" textlink="">
        <xdr:nvSpPr>
          <xdr:cNvPr id="9" name="Rounded Rectangle 8">
            <a:hlinkClick xmlns:r="http://schemas.openxmlformats.org/officeDocument/2006/relationships" r:id="rId6"/>
          </xdr:cNvPr>
          <xdr:cNvSpPr/>
        </xdr:nvSpPr>
        <xdr:spPr>
          <a:xfrm>
            <a:off x="4607350" y="104775"/>
            <a:ext cx="1139526" cy="39052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dudi</a:t>
            </a:r>
            <a:endParaRPr lang="en-US" sz="1200" b="1"/>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0</xdr:colOff>
      <xdr:row>0</xdr:row>
      <xdr:rowOff>57150</xdr:rowOff>
    </xdr:from>
    <xdr:to>
      <xdr:col>9</xdr:col>
      <xdr:colOff>609598</xdr:colOff>
      <xdr:row>0</xdr:row>
      <xdr:rowOff>457201</xdr:rowOff>
    </xdr:to>
    <xdr:grpSp>
      <xdr:nvGrpSpPr>
        <xdr:cNvPr id="4" name="Group 3"/>
        <xdr:cNvGrpSpPr/>
      </xdr:nvGrpSpPr>
      <xdr:grpSpPr>
        <a:xfrm>
          <a:off x="295275" y="57150"/>
          <a:ext cx="7353298" cy="400051"/>
          <a:chOff x="171452" y="104774"/>
          <a:chExt cx="7090983" cy="400051"/>
        </a:xfrm>
      </xdr:grpSpPr>
      <xdr:sp macro="" textlink="">
        <xdr:nvSpPr>
          <xdr:cNvPr id="5" name="Rounded Rectangle 4">
            <a:hlinkClick xmlns:r="http://schemas.openxmlformats.org/officeDocument/2006/relationships" r:id="rId1"/>
          </xdr:cNvPr>
          <xdr:cNvSpPr/>
        </xdr:nvSpPr>
        <xdr:spPr>
          <a:xfrm>
            <a:off x="5747177" y="104774"/>
            <a:ext cx="1515258" cy="390297"/>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6" name="Rounded Rectangle 5">
            <a:hlinkClick xmlns:r="http://schemas.openxmlformats.org/officeDocument/2006/relationships" r:id="rId2"/>
          </xdr:cNvPr>
          <xdr:cNvSpPr/>
        </xdr:nvSpPr>
        <xdr:spPr>
          <a:xfrm>
            <a:off x="171452" y="104776"/>
            <a:ext cx="872594" cy="399821"/>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instrumen</a:t>
            </a:r>
            <a:endParaRPr lang="en-US" sz="1200" b="1"/>
          </a:p>
        </xdr:txBody>
      </xdr:sp>
      <xdr:sp macro="" textlink="">
        <xdr:nvSpPr>
          <xdr:cNvPr id="7" name="Rounded Rectangle 6">
            <a:hlinkClick xmlns:r="http://schemas.openxmlformats.org/officeDocument/2006/relationships" r:id="rId3"/>
          </xdr:cNvPr>
          <xdr:cNvSpPr/>
        </xdr:nvSpPr>
        <xdr:spPr>
          <a:xfrm>
            <a:off x="1057428" y="105004"/>
            <a:ext cx="1226622" cy="399821"/>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baseline="0"/>
              <a:t>kuesioner siswa</a:t>
            </a:r>
            <a:endParaRPr lang="en-US" sz="1200" b="1" baseline="30000"/>
          </a:p>
        </xdr:txBody>
      </xdr:sp>
      <xdr:sp macro="" textlink="">
        <xdr:nvSpPr>
          <xdr:cNvPr id="8" name="Rounded Rectangle 7">
            <a:hlinkClick xmlns:r="http://schemas.openxmlformats.org/officeDocument/2006/relationships" r:id="rId4"/>
          </xdr:cNvPr>
          <xdr:cNvSpPr/>
        </xdr:nvSpPr>
        <xdr:spPr>
          <a:xfrm>
            <a:off x="2303856" y="105003"/>
            <a:ext cx="1137531" cy="399821"/>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guru</a:t>
            </a:r>
            <a:endParaRPr lang="en-US" sz="1200" b="1"/>
          </a:p>
        </xdr:txBody>
      </xdr:sp>
      <xdr:sp macro="" textlink="">
        <xdr:nvSpPr>
          <xdr:cNvPr id="9" name="Rounded Rectangle 8">
            <a:hlinkClick xmlns:r="http://schemas.openxmlformats.org/officeDocument/2006/relationships" r:id="rId5"/>
          </xdr:cNvPr>
          <xdr:cNvSpPr/>
        </xdr:nvSpPr>
        <xdr:spPr>
          <a:xfrm>
            <a:off x="3454864" y="105003"/>
            <a:ext cx="1134674" cy="399821"/>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 ortu</a:t>
            </a:r>
            <a:endParaRPr lang="en-US" sz="1200" b="1"/>
          </a:p>
        </xdr:txBody>
      </xdr:sp>
      <xdr:sp macro="" textlink="">
        <xdr:nvSpPr>
          <xdr:cNvPr id="10" name="Rounded Rectangle 9">
            <a:hlinkClick xmlns:r="http://schemas.openxmlformats.org/officeDocument/2006/relationships" r:id="rId6"/>
          </xdr:cNvPr>
          <xdr:cNvSpPr/>
        </xdr:nvSpPr>
        <xdr:spPr>
          <a:xfrm>
            <a:off x="4607350" y="104775"/>
            <a:ext cx="1139526" cy="39052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dudi</a:t>
            </a:r>
            <a:endParaRPr lang="en-US" sz="1200" b="1"/>
          </a:p>
        </xdr:txBody>
      </xdr:sp>
    </xdr:grpSp>
    <xdr:clientData/>
  </xdr:twoCellAnchor>
</xdr:wsDr>
</file>

<file path=xl/drawings/drawing20.xml><?xml version="1.0" encoding="utf-8"?>
<xdr:wsDr xmlns:xdr="http://schemas.openxmlformats.org/drawingml/2006/spreadsheetDrawing" xmlns:a="http://schemas.openxmlformats.org/drawingml/2006/main">
  <xdr:twoCellAnchor editAs="absolute">
    <xdr:from>
      <xdr:col>1</xdr:col>
      <xdr:colOff>0</xdr:colOff>
      <xdr:row>0</xdr:row>
      <xdr:rowOff>85725</xdr:rowOff>
    </xdr:from>
    <xdr:to>
      <xdr:col>9</xdr:col>
      <xdr:colOff>590548</xdr:colOff>
      <xdr:row>1</xdr:row>
      <xdr:rowOff>1</xdr:rowOff>
    </xdr:to>
    <xdr:grpSp>
      <xdr:nvGrpSpPr>
        <xdr:cNvPr id="3" name="Group 2"/>
        <xdr:cNvGrpSpPr/>
      </xdr:nvGrpSpPr>
      <xdr:grpSpPr>
        <a:xfrm>
          <a:off x="266700" y="85725"/>
          <a:ext cx="7353298" cy="400051"/>
          <a:chOff x="171452" y="104774"/>
          <a:chExt cx="7090983" cy="400051"/>
        </a:xfrm>
      </xdr:grpSpPr>
      <xdr:sp macro="" textlink="">
        <xdr:nvSpPr>
          <xdr:cNvPr id="4" name="Rounded Rectangle 3">
            <a:hlinkClick xmlns:r="http://schemas.openxmlformats.org/officeDocument/2006/relationships" r:id="rId1"/>
          </xdr:cNvPr>
          <xdr:cNvSpPr/>
        </xdr:nvSpPr>
        <xdr:spPr>
          <a:xfrm>
            <a:off x="5747177" y="104774"/>
            <a:ext cx="1515258" cy="390297"/>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5" name="Rounded Rectangle 4">
            <a:hlinkClick xmlns:r="http://schemas.openxmlformats.org/officeDocument/2006/relationships" r:id="rId2"/>
          </xdr:cNvPr>
          <xdr:cNvSpPr/>
        </xdr:nvSpPr>
        <xdr:spPr>
          <a:xfrm>
            <a:off x="171452" y="104776"/>
            <a:ext cx="872594" cy="399821"/>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instrumen</a:t>
            </a:r>
            <a:endParaRPr lang="en-US" sz="1200" b="1"/>
          </a:p>
        </xdr:txBody>
      </xdr:sp>
      <xdr:sp macro="" textlink="">
        <xdr:nvSpPr>
          <xdr:cNvPr id="6" name="Rounded Rectangle 5">
            <a:hlinkClick xmlns:r="http://schemas.openxmlformats.org/officeDocument/2006/relationships" r:id="rId3"/>
          </xdr:cNvPr>
          <xdr:cNvSpPr/>
        </xdr:nvSpPr>
        <xdr:spPr>
          <a:xfrm>
            <a:off x="1057428" y="105004"/>
            <a:ext cx="1226622" cy="399821"/>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baseline="0"/>
              <a:t>kuesioner siswa</a:t>
            </a:r>
            <a:endParaRPr lang="en-US" sz="1200" b="1" baseline="30000"/>
          </a:p>
        </xdr:txBody>
      </xdr:sp>
      <xdr:sp macro="" textlink="">
        <xdr:nvSpPr>
          <xdr:cNvPr id="7" name="Rounded Rectangle 6">
            <a:hlinkClick xmlns:r="http://schemas.openxmlformats.org/officeDocument/2006/relationships" r:id="rId4"/>
          </xdr:cNvPr>
          <xdr:cNvSpPr/>
        </xdr:nvSpPr>
        <xdr:spPr>
          <a:xfrm>
            <a:off x="2303856" y="105003"/>
            <a:ext cx="1137531" cy="399821"/>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guru</a:t>
            </a:r>
            <a:endParaRPr lang="en-US" sz="1200" b="1"/>
          </a:p>
        </xdr:txBody>
      </xdr:sp>
      <xdr:sp macro="" textlink="">
        <xdr:nvSpPr>
          <xdr:cNvPr id="8" name="Rounded Rectangle 7">
            <a:hlinkClick xmlns:r="http://schemas.openxmlformats.org/officeDocument/2006/relationships" r:id="rId5"/>
          </xdr:cNvPr>
          <xdr:cNvSpPr/>
        </xdr:nvSpPr>
        <xdr:spPr>
          <a:xfrm>
            <a:off x="3454864" y="105003"/>
            <a:ext cx="1134674" cy="399821"/>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 ortu</a:t>
            </a:r>
            <a:endParaRPr lang="en-US" sz="1200" b="1"/>
          </a:p>
        </xdr:txBody>
      </xdr:sp>
      <xdr:sp macro="" textlink="">
        <xdr:nvSpPr>
          <xdr:cNvPr id="9" name="Rounded Rectangle 8">
            <a:hlinkClick xmlns:r="http://schemas.openxmlformats.org/officeDocument/2006/relationships" r:id="rId6"/>
          </xdr:cNvPr>
          <xdr:cNvSpPr/>
        </xdr:nvSpPr>
        <xdr:spPr>
          <a:xfrm>
            <a:off x="4607350" y="104775"/>
            <a:ext cx="1139526" cy="39052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dudi</a:t>
            </a:r>
            <a:endParaRPr lang="en-US" sz="1200" b="1"/>
          </a:p>
        </xdr:txBody>
      </xdr:sp>
    </xdr:grpSp>
    <xdr:clientData/>
  </xdr:twoCellAnchor>
</xdr:wsDr>
</file>

<file path=xl/drawings/drawing21.xml><?xml version="1.0" encoding="utf-8"?>
<xdr:wsDr xmlns:xdr="http://schemas.openxmlformats.org/drawingml/2006/spreadsheetDrawing" xmlns:a="http://schemas.openxmlformats.org/drawingml/2006/main">
  <xdr:twoCellAnchor editAs="absolute">
    <xdr:from>
      <xdr:col>0</xdr:col>
      <xdr:colOff>47625</xdr:colOff>
      <xdr:row>0</xdr:row>
      <xdr:rowOff>66675</xdr:rowOff>
    </xdr:from>
    <xdr:to>
      <xdr:col>9</xdr:col>
      <xdr:colOff>361948</xdr:colOff>
      <xdr:row>0</xdr:row>
      <xdr:rowOff>466726</xdr:rowOff>
    </xdr:to>
    <xdr:grpSp>
      <xdr:nvGrpSpPr>
        <xdr:cNvPr id="4" name="Group 3"/>
        <xdr:cNvGrpSpPr/>
      </xdr:nvGrpSpPr>
      <xdr:grpSpPr>
        <a:xfrm>
          <a:off x="47625" y="66675"/>
          <a:ext cx="7353298" cy="400051"/>
          <a:chOff x="171452" y="104774"/>
          <a:chExt cx="7090983" cy="400051"/>
        </a:xfrm>
      </xdr:grpSpPr>
      <xdr:sp macro="" textlink="">
        <xdr:nvSpPr>
          <xdr:cNvPr id="5" name="Rounded Rectangle 4">
            <a:hlinkClick xmlns:r="http://schemas.openxmlformats.org/officeDocument/2006/relationships" r:id="rId1"/>
          </xdr:cNvPr>
          <xdr:cNvSpPr/>
        </xdr:nvSpPr>
        <xdr:spPr>
          <a:xfrm>
            <a:off x="5747177" y="104774"/>
            <a:ext cx="1515258" cy="390297"/>
          </a:xfrm>
          <a:prstGeom prst="roundRect">
            <a:avLst/>
          </a:prstGeom>
          <a:solidFill>
            <a:srgbClr val="FF3300"/>
          </a:solidFill>
          <a:ln/>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id-ID" sz="1400" b="1"/>
              <a:t>kembali ke menu</a:t>
            </a:r>
            <a:endParaRPr lang="en-US" sz="1400" b="1"/>
          </a:p>
        </xdr:txBody>
      </xdr:sp>
      <xdr:sp macro="" textlink="">
        <xdr:nvSpPr>
          <xdr:cNvPr id="6" name="Rounded Rectangle 5">
            <a:hlinkClick xmlns:r="http://schemas.openxmlformats.org/officeDocument/2006/relationships" r:id="rId2"/>
          </xdr:cNvPr>
          <xdr:cNvSpPr/>
        </xdr:nvSpPr>
        <xdr:spPr>
          <a:xfrm>
            <a:off x="171452" y="104776"/>
            <a:ext cx="872594" cy="399821"/>
          </a:xfrm>
          <a:prstGeom prst="roundRect">
            <a:avLst/>
          </a:prstGeom>
          <a:solidFill>
            <a:srgbClr val="FFC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instrumen</a:t>
            </a:r>
            <a:endParaRPr lang="en-US" sz="1200" b="1"/>
          </a:p>
        </xdr:txBody>
      </xdr:sp>
      <xdr:sp macro="" textlink="">
        <xdr:nvSpPr>
          <xdr:cNvPr id="7" name="Rounded Rectangle 6">
            <a:hlinkClick xmlns:r="http://schemas.openxmlformats.org/officeDocument/2006/relationships" r:id="rId3"/>
          </xdr:cNvPr>
          <xdr:cNvSpPr/>
        </xdr:nvSpPr>
        <xdr:spPr>
          <a:xfrm>
            <a:off x="1057428" y="105004"/>
            <a:ext cx="1226622" cy="399821"/>
          </a:xfrm>
          <a:prstGeom prst="roundRect">
            <a:avLst/>
          </a:prstGeom>
          <a:solidFill>
            <a:srgbClr val="92D05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baseline="0"/>
              <a:t>kuesioner siswa</a:t>
            </a:r>
            <a:endParaRPr lang="en-US" sz="1200" b="1" baseline="30000"/>
          </a:p>
        </xdr:txBody>
      </xdr:sp>
      <xdr:sp macro="" textlink="">
        <xdr:nvSpPr>
          <xdr:cNvPr id="8" name="Rounded Rectangle 7">
            <a:hlinkClick xmlns:r="http://schemas.openxmlformats.org/officeDocument/2006/relationships" r:id="rId4"/>
          </xdr:cNvPr>
          <xdr:cNvSpPr/>
        </xdr:nvSpPr>
        <xdr:spPr>
          <a:xfrm>
            <a:off x="2303856" y="105003"/>
            <a:ext cx="1137531" cy="399821"/>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guru</a:t>
            </a:r>
            <a:endParaRPr lang="en-US" sz="1200" b="1"/>
          </a:p>
        </xdr:txBody>
      </xdr:sp>
      <xdr:sp macro="" textlink="">
        <xdr:nvSpPr>
          <xdr:cNvPr id="9" name="Rounded Rectangle 8">
            <a:hlinkClick xmlns:r="http://schemas.openxmlformats.org/officeDocument/2006/relationships" r:id="rId5"/>
          </xdr:cNvPr>
          <xdr:cNvSpPr/>
        </xdr:nvSpPr>
        <xdr:spPr>
          <a:xfrm>
            <a:off x="3454864" y="105003"/>
            <a:ext cx="1134674" cy="399821"/>
          </a:xfrm>
          <a:prstGeom prst="roundRect">
            <a:avLst/>
          </a:prstGeom>
          <a:solidFill>
            <a:srgbClr val="7030A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 ortu</a:t>
            </a:r>
            <a:endParaRPr lang="en-US" sz="1200" b="1"/>
          </a:p>
        </xdr:txBody>
      </xdr:sp>
      <xdr:sp macro="" textlink="">
        <xdr:nvSpPr>
          <xdr:cNvPr id="10" name="Rounded Rectangle 9">
            <a:hlinkClick xmlns:r="http://schemas.openxmlformats.org/officeDocument/2006/relationships" r:id="rId6"/>
          </xdr:cNvPr>
          <xdr:cNvSpPr/>
        </xdr:nvSpPr>
        <xdr:spPr>
          <a:xfrm>
            <a:off x="4607350" y="104775"/>
            <a:ext cx="1139526" cy="390524"/>
          </a:xfrm>
          <a:prstGeom prst="roundRect">
            <a:avLst/>
          </a:prstGeom>
          <a:solidFill>
            <a:schemeClr val="tx2">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200" b="1"/>
              <a:t>kuesioner</a:t>
            </a:r>
            <a:r>
              <a:rPr lang="id-ID" sz="1200" b="1" baseline="0"/>
              <a:t> dudi</a:t>
            </a:r>
            <a:endParaRPr lang="en-US" sz="1200" b="1"/>
          </a:p>
        </xdr:txBody>
      </xdr:sp>
    </xdr:grpSp>
    <xdr:clientData/>
  </xdr:twoCellAnchor>
</xdr:wsDr>
</file>

<file path=xl/drawings/drawing22.xml><?xml version="1.0" encoding="utf-8"?>
<xdr:wsDr xmlns:xdr="http://schemas.openxmlformats.org/drawingml/2006/spreadsheetDrawing" xmlns:a="http://schemas.openxmlformats.org/drawingml/2006/main">
  <xdr:twoCellAnchor editAs="absolute">
    <xdr:from>
      <xdr:col>5</xdr:col>
      <xdr:colOff>514350</xdr:colOff>
      <xdr:row>0</xdr:row>
      <xdr:rowOff>57150</xdr:rowOff>
    </xdr:from>
    <xdr:to>
      <xdr:col>7</xdr:col>
      <xdr:colOff>295275</xdr:colOff>
      <xdr:row>3</xdr:row>
      <xdr:rowOff>95249</xdr:rowOff>
    </xdr:to>
    <xdr:sp macro="" textlink="">
      <xdr:nvSpPr>
        <xdr:cNvPr id="2" name="Rounded Rectangle 1">
          <a:hlinkClick xmlns:r="http://schemas.openxmlformats.org/officeDocument/2006/relationships" r:id="rId1"/>
        </xdr:cNvPr>
        <xdr:cNvSpPr/>
      </xdr:nvSpPr>
      <xdr:spPr>
        <a:xfrm>
          <a:off x="4619625" y="57150"/>
          <a:ext cx="1066800" cy="638174"/>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id-ID" sz="1400" b="1"/>
            <a:t>kembali ke menu</a:t>
          </a:r>
          <a:endParaRPr lang="en-US" sz="1400" b="1"/>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2%20Siswandi%20Pengawas\%23Aplikasi%20Semi-online\MASTER_MODEL-KOMP-KS_VE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01-LAPORN"/>
      <sheetName val="02-IDNTY"/>
      <sheetName val="KOMP-1"/>
      <sheetName val="KOMP (2)"/>
      <sheetName val="KOMP (3)"/>
      <sheetName val="KOMP (4)"/>
      <sheetName val="04-RKAP-KPS"/>
      <sheetName val="06-RKAP-PKKS"/>
      <sheetName val="07-RKAP-AK"/>
      <sheetName val="INDEK-HDIR"/>
      <sheetName val="SEJAWAT"/>
      <sheetName val="SISWA"/>
      <sheetName val="ORTU"/>
      <sheetName val="DU-DI"/>
      <sheetName val="00-DATA"/>
      <sheetName val="FORM-INST"/>
      <sheetName val="FORM-SEJAWAT"/>
      <sheetName val="FORM-SIKAP (SISWA)"/>
      <sheetName val="FORM-SIKAP (ORTU)"/>
      <sheetName val="FORM-SIKAP (DUDI)"/>
      <sheetName val="RUBRIK-CAPAIAN"/>
      <sheetName val="MODEL-KS"/>
    </sheetNames>
    <sheetDataSet>
      <sheetData sheetId="0"/>
      <sheetData sheetId="1"/>
      <sheetData sheetId="2"/>
      <sheetData sheetId="3">
        <row r="3">
          <cell r="B3" t="str">
            <v>1. PENGEMBANGAN DIRI DAN ORANG LAIN</v>
          </cell>
        </row>
        <row r="5">
          <cell r="B5" t="str">
            <v>1.1 Menunjukkan praktik pengembangan diri berdasarkan kesadaran dan kemauan pribadi.</v>
          </cell>
        </row>
        <row r="17">
          <cell r="B17" t="str">
            <v>1.2 Mengembangkan kompetensi warga sekolah untuk meningkatkan kualitas pembelajaran.</v>
          </cell>
        </row>
        <row r="30">
          <cell r="B30" t="str">
            <v>1.3 Berpartisipasi aktif dalam jejaring dan organisasi yang relevan dengan kepemimpinan sekolah untuk mengembangkan karier.</v>
          </cell>
        </row>
        <row r="43">
          <cell r="B43" t="str">
            <v>1.4 Menunjukkan kematangan spiritual, moral, dan emosi untuk berperilaku sesuai dengan kode etik.</v>
          </cell>
        </row>
      </sheetData>
      <sheetData sheetId="4">
        <row r="3">
          <cell r="B3" t="str">
            <v>2. KEPEMIMPINAN PEMBELAJARAN</v>
          </cell>
        </row>
        <row r="5">
          <cell r="B5" t="str">
            <v>2.1 Memimpin upaya pengembangan lingkungan belajar yang berpusat pada murid.</v>
          </cell>
        </row>
        <row r="17">
          <cell r="B17" t="str">
            <v>2.2 Memimpin perencanaan dan pelaksanaan proses belajar yang berpusat pada murid.</v>
          </cell>
        </row>
        <row r="30">
          <cell r="B30" t="str">
            <v>2.3 Memimpin refleksi dan perbaikan kualitas proses belajar yang berpusat pada murid.</v>
          </cell>
        </row>
        <row r="42">
          <cell r="B42" t="str">
            <v>2.4 Melibatkan orang tua/wali murid sebagai pendamping dan sumber belajar di sekolah.</v>
          </cell>
        </row>
      </sheetData>
      <sheetData sheetId="5">
        <row r="3">
          <cell r="B3" t="str">
            <v>3. KEPEMIMPINAN MANAJEMEN SEKOLAH</v>
          </cell>
        </row>
        <row r="5">
          <cell r="B5" t="str">
            <v>3.1 Mengembangkan dan mewujudkan visi sekolah yang berorientasi pada murid.</v>
          </cell>
        </row>
        <row r="17">
          <cell r="B17" t="str">
            <v>3.2 Memimpin dan mengelola program sekolah yang berdampak pada murid.</v>
          </cell>
        </row>
      </sheetData>
      <sheetData sheetId="6">
        <row r="3">
          <cell r="B3" t="str">
            <v>4. KEPEMIMPINAN PENGEMBANGAN SEKOLAH</v>
          </cell>
        </row>
        <row r="5">
          <cell r="B5" t="str">
            <v>4.1 Memimpin program pengembangan sekolah untuk mengoptimalkan proses belajar murid dan mendukung kebutuhan masyarakat sekitar sekolah yang relevan.</v>
          </cell>
        </row>
        <row r="19">
          <cell r="B19" t="str">
            <v xml:space="preserve">4.2 Melibatkan orang tua/wali murid dan masyarakat dalam pengembangan sekolah. </v>
          </cell>
        </row>
      </sheetData>
      <sheetData sheetId="7"/>
      <sheetData sheetId="8"/>
      <sheetData sheetId="9"/>
      <sheetData sheetId="10"/>
      <sheetData sheetId="11">
        <row r="6">
          <cell r="E6" t="str">
            <v>Kepala Sekolah</v>
          </cell>
        </row>
      </sheetData>
      <sheetData sheetId="12"/>
      <sheetData sheetId="13"/>
      <sheetData sheetId="14">
        <row r="6">
          <cell r="AB6">
            <v>0</v>
          </cell>
        </row>
      </sheetData>
      <sheetData sheetId="15">
        <row r="2">
          <cell r="M2" t="str">
            <v>SMK</v>
          </cell>
        </row>
        <row r="9">
          <cell r="F9" t="str">
            <v>5)a</v>
          </cell>
        </row>
        <row r="10">
          <cell r="E10" t="str">
            <v>Kepala Sekolah</v>
          </cell>
        </row>
        <row r="18">
          <cell r="L18">
            <v>0</v>
          </cell>
        </row>
        <row r="31">
          <cell r="C31" t="str">
            <v>Kota</v>
          </cell>
        </row>
      </sheetData>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1.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36.xml"/><Relationship Id="rId117" Type="http://schemas.openxmlformats.org/officeDocument/2006/relationships/ctrlProp" Target="../ctrlProps/ctrlProp127.xml"/><Relationship Id="rId21" Type="http://schemas.openxmlformats.org/officeDocument/2006/relationships/ctrlProp" Target="../ctrlProps/ctrlProp31.xml"/><Relationship Id="rId42" Type="http://schemas.openxmlformats.org/officeDocument/2006/relationships/ctrlProp" Target="../ctrlProps/ctrlProp52.xml"/><Relationship Id="rId47" Type="http://schemas.openxmlformats.org/officeDocument/2006/relationships/ctrlProp" Target="../ctrlProps/ctrlProp57.xml"/><Relationship Id="rId63" Type="http://schemas.openxmlformats.org/officeDocument/2006/relationships/ctrlProp" Target="../ctrlProps/ctrlProp73.xml"/><Relationship Id="rId68" Type="http://schemas.openxmlformats.org/officeDocument/2006/relationships/ctrlProp" Target="../ctrlProps/ctrlProp78.xml"/><Relationship Id="rId84" Type="http://schemas.openxmlformats.org/officeDocument/2006/relationships/ctrlProp" Target="../ctrlProps/ctrlProp94.xml"/><Relationship Id="rId89" Type="http://schemas.openxmlformats.org/officeDocument/2006/relationships/ctrlProp" Target="../ctrlProps/ctrlProp99.xml"/><Relationship Id="rId112" Type="http://schemas.openxmlformats.org/officeDocument/2006/relationships/ctrlProp" Target="../ctrlProps/ctrlProp122.xml"/><Relationship Id="rId16" Type="http://schemas.openxmlformats.org/officeDocument/2006/relationships/ctrlProp" Target="../ctrlProps/ctrlProp26.xml"/><Relationship Id="rId107" Type="http://schemas.openxmlformats.org/officeDocument/2006/relationships/ctrlProp" Target="../ctrlProps/ctrlProp117.xml"/><Relationship Id="rId11" Type="http://schemas.openxmlformats.org/officeDocument/2006/relationships/ctrlProp" Target="../ctrlProps/ctrlProp21.xml"/><Relationship Id="rId32" Type="http://schemas.openxmlformats.org/officeDocument/2006/relationships/ctrlProp" Target="../ctrlProps/ctrlProp42.xml"/><Relationship Id="rId37" Type="http://schemas.openxmlformats.org/officeDocument/2006/relationships/ctrlProp" Target="../ctrlProps/ctrlProp47.xml"/><Relationship Id="rId53" Type="http://schemas.openxmlformats.org/officeDocument/2006/relationships/ctrlProp" Target="../ctrlProps/ctrlProp63.xml"/><Relationship Id="rId58" Type="http://schemas.openxmlformats.org/officeDocument/2006/relationships/ctrlProp" Target="../ctrlProps/ctrlProp68.xml"/><Relationship Id="rId74" Type="http://schemas.openxmlformats.org/officeDocument/2006/relationships/ctrlProp" Target="../ctrlProps/ctrlProp84.xml"/><Relationship Id="rId79" Type="http://schemas.openxmlformats.org/officeDocument/2006/relationships/ctrlProp" Target="../ctrlProps/ctrlProp89.xml"/><Relationship Id="rId102" Type="http://schemas.openxmlformats.org/officeDocument/2006/relationships/ctrlProp" Target="../ctrlProps/ctrlProp112.xml"/><Relationship Id="rId5" Type="http://schemas.openxmlformats.org/officeDocument/2006/relationships/ctrlProp" Target="../ctrlProps/ctrlProp15.xml"/><Relationship Id="rId90" Type="http://schemas.openxmlformats.org/officeDocument/2006/relationships/ctrlProp" Target="../ctrlProps/ctrlProp100.xml"/><Relationship Id="rId95" Type="http://schemas.openxmlformats.org/officeDocument/2006/relationships/ctrlProp" Target="../ctrlProps/ctrlProp105.xml"/><Relationship Id="rId22" Type="http://schemas.openxmlformats.org/officeDocument/2006/relationships/ctrlProp" Target="../ctrlProps/ctrlProp32.xml"/><Relationship Id="rId27" Type="http://schemas.openxmlformats.org/officeDocument/2006/relationships/ctrlProp" Target="../ctrlProps/ctrlProp37.xml"/><Relationship Id="rId43" Type="http://schemas.openxmlformats.org/officeDocument/2006/relationships/ctrlProp" Target="../ctrlProps/ctrlProp53.xml"/><Relationship Id="rId48" Type="http://schemas.openxmlformats.org/officeDocument/2006/relationships/ctrlProp" Target="../ctrlProps/ctrlProp58.xml"/><Relationship Id="rId64" Type="http://schemas.openxmlformats.org/officeDocument/2006/relationships/ctrlProp" Target="../ctrlProps/ctrlProp74.xml"/><Relationship Id="rId69" Type="http://schemas.openxmlformats.org/officeDocument/2006/relationships/ctrlProp" Target="../ctrlProps/ctrlProp79.xml"/><Relationship Id="rId113" Type="http://schemas.openxmlformats.org/officeDocument/2006/relationships/ctrlProp" Target="../ctrlProps/ctrlProp123.xml"/><Relationship Id="rId80" Type="http://schemas.openxmlformats.org/officeDocument/2006/relationships/ctrlProp" Target="../ctrlProps/ctrlProp90.xml"/><Relationship Id="rId85" Type="http://schemas.openxmlformats.org/officeDocument/2006/relationships/ctrlProp" Target="../ctrlProps/ctrlProp95.xml"/><Relationship Id="rId12" Type="http://schemas.openxmlformats.org/officeDocument/2006/relationships/ctrlProp" Target="../ctrlProps/ctrlProp22.xml"/><Relationship Id="rId17" Type="http://schemas.openxmlformats.org/officeDocument/2006/relationships/ctrlProp" Target="../ctrlProps/ctrlProp27.xml"/><Relationship Id="rId33" Type="http://schemas.openxmlformats.org/officeDocument/2006/relationships/ctrlProp" Target="../ctrlProps/ctrlProp43.xml"/><Relationship Id="rId38" Type="http://schemas.openxmlformats.org/officeDocument/2006/relationships/ctrlProp" Target="../ctrlProps/ctrlProp48.xml"/><Relationship Id="rId59" Type="http://schemas.openxmlformats.org/officeDocument/2006/relationships/ctrlProp" Target="../ctrlProps/ctrlProp69.xml"/><Relationship Id="rId103" Type="http://schemas.openxmlformats.org/officeDocument/2006/relationships/ctrlProp" Target="../ctrlProps/ctrlProp113.xml"/><Relationship Id="rId108" Type="http://schemas.openxmlformats.org/officeDocument/2006/relationships/ctrlProp" Target="../ctrlProps/ctrlProp118.xml"/><Relationship Id="rId54" Type="http://schemas.openxmlformats.org/officeDocument/2006/relationships/ctrlProp" Target="../ctrlProps/ctrlProp64.xml"/><Relationship Id="rId70" Type="http://schemas.openxmlformats.org/officeDocument/2006/relationships/ctrlProp" Target="../ctrlProps/ctrlProp80.xml"/><Relationship Id="rId75" Type="http://schemas.openxmlformats.org/officeDocument/2006/relationships/ctrlProp" Target="../ctrlProps/ctrlProp85.xml"/><Relationship Id="rId91" Type="http://schemas.openxmlformats.org/officeDocument/2006/relationships/ctrlProp" Target="../ctrlProps/ctrlProp101.xml"/><Relationship Id="rId96" Type="http://schemas.openxmlformats.org/officeDocument/2006/relationships/ctrlProp" Target="../ctrlProps/ctrlProp106.xml"/><Relationship Id="rId1" Type="http://schemas.openxmlformats.org/officeDocument/2006/relationships/printerSettings" Target="../printerSettings/printerSettings3.bin"/><Relationship Id="rId6" Type="http://schemas.openxmlformats.org/officeDocument/2006/relationships/ctrlProp" Target="../ctrlProps/ctrlProp16.xml"/><Relationship Id="rId23" Type="http://schemas.openxmlformats.org/officeDocument/2006/relationships/ctrlProp" Target="../ctrlProps/ctrlProp33.xml"/><Relationship Id="rId28" Type="http://schemas.openxmlformats.org/officeDocument/2006/relationships/ctrlProp" Target="../ctrlProps/ctrlProp38.xml"/><Relationship Id="rId49" Type="http://schemas.openxmlformats.org/officeDocument/2006/relationships/ctrlProp" Target="../ctrlProps/ctrlProp59.xml"/><Relationship Id="rId114" Type="http://schemas.openxmlformats.org/officeDocument/2006/relationships/ctrlProp" Target="../ctrlProps/ctrlProp124.xml"/><Relationship Id="rId10" Type="http://schemas.openxmlformats.org/officeDocument/2006/relationships/ctrlProp" Target="../ctrlProps/ctrlProp20.xml"/><Relationship Id="rId31" Type="http://schemas.openxmlformats.org/officeDocument/2006/relationships/ctrlProp" Target="../ctrlProps/ctrlProp41.xml"/><Relationship Id="rId44" Type="http://schemas.openxmlformats.org/officeDocument/2006/relationships/ctrlProp" Target="../ctrlProps/ctrlProp54.xml"/><Relationship Id="rId52" Type="http://schemas.openxmlformats.org/officeDocument/2006/relationships/ctrlProp" Target="../ctrlProps/ctrlProp62.xml"/><Relationship Id="rId60" Type="http://schemas.openxmlformats.org/officeDocument/2006/relationships/ctrlProp" Target="../ctrlProps/ctrlProp70.xml"/><Relationship Id="rId65" Type="http://schemas.openxmlformats.org/officeDocument/2006/relationships/ctrlProp" Target="../ctrlProps/ctrlProp75.xml"/><Relationship Id="rId73" Type="http://schemas.openxmlformats.org/officeDocument/2006/relationships/ctrlProp" Target="../ctrlProps/ctrlProp83.xml"/><Relationship Id="rId78" Type="http://schemas.openxmlformats.org/officeDocument/2006/relationships/ctrlProp" Target="../ctrlProps/ctrlProp88.xml"/><Relationship Id="rId81" Type="http://schemas.openxmlformats.org/officeDocument/2006/relationships/ctrlProp" Target="../ctrlProps/ctrlProp91.xml"/><Relationship Id="rId86" Type="http://schemas.openxmlformats.org/officeDocument/2006/relationships/ctrlProp" Target="../ctrlProps/ctrlProp96.xml"/><Relationship Id="rId94" Type="http://schemas.openxmlformats.org/officeDocument/2006/relationships/ctrlProp" Target="../ctrlProps/ctrlProp104.xml"/><Relationship Id="rId99" Type="http://schemas.openxmlformats.org/officeDocument/2006/relationships/ctrlProp" Target="../ctrlProps/ctrlProp109.xml"/><Relationship Id="rId101" Type="http://schemas.openxmlformats.org/officeDocument/2006/relationships/ctrlProp" Target="../ctrlProps/ctrlProp111.xml"/><Relationship Id="rId4" Type="http://schemas.openxmlformats.org/officeDocument/2006/relationships/ctrlProp" Target="../ctrlProps/ctrlProp14.xml"/><Relationship Id="rId9" Type="http://schemas.openxmlformats.org/officeDocument/2006/relationships/ctrlProp" Target="../ctrlProps/ctrlProp19.xml"/><Relationship Id="rId13" Type="http://schemas.openxmlformats.org/officeDocument/2006/relationships/ctrlProp" Target="../ctrlProps/ctrlProp23.xml"/><Relationship Id="rId18" Type="http://schemas.openxmlformats.org/officeDocument/2006/relationships/ctrlProp" Target="../ctrlProps/ctrlProp28.xml"/><Relationship Id="rId39" Type="http://schemas.openxmlformats.org/officeDocument/2006/relationships/ctrlProp" Target="../ctrlProps/ctrlProp49.xml"/><Relationship Id="rId109" Type="http://schemas.openxmlformats.org/officeDocument/2006/relationships/ctrlProp" Target="../ctrlProps/ctrlProp119.xml"/><Relationship Id="rId34" Type="http://schemas.openxmlformats.org/officeDocument/2006/relationships/ctrlProp" Target="../ctrlProps/ctrlProp44.xml"/><Relationship Id="rId50" Type="http://schemas.openxmlformats.org/officeDocument/2006/relationships/ctrlProp" Target="../ctrlProps/ctrlProp60.xml"/><Relationship Id="rId55" Type="http://schemas.openxmlformats.org/officeDocument/2006/relationships/ctrlProp" Target="../ctrlProps/ctrlProp65.xml"/><Relationship Id="rId76" Type="http://schemas.openxmlformats.org/officeDocument/2006/relationships/ctrlProp" Target="../ctrlProps/ctrlProp86.xml"/><Relationship Id="rId97" Type="http://schemas.openxmlformats.org/officeDocument/2006/relationships/ctrlProp" Target="../ctrlProps/ctrlProp107.xml"/><Relationship Id="rId104" Type="http://schemas.openxmlformats.org/officeDocument/2006/relationships/ctrlProp" Target="../ctrlProps/ctrlProp114.xml"/><Relationship Id="rId7" Type="http://schemas.openxmlformats.org/officeDocument/2006/relationships/ctrlProp" Target="../ctrlProps/ctrlProp17.xml"/><Relationship Id="rId71" Type="http://schemas.openxmlformats.org/officeDocument/2006/relationships/ctrlProp" Target="../ctrlProps/ctrlProp81.xml"/><Relationship Id="rId92" Type="http://schemas.openxmlformats.org/officeDocument/2006/relationships/ctrlProp" Target="../ctrlProps/ctrlProp102.xml"/><Relationship Id="rId2" Type="http://schemas.openxmlformats.org/officeDocument/2006/relationships/drawing" Target="../drawings/drawing3.xml"/><Relationship Id="rId29" Type="http://schemas.openxmlformats.org/officeDocument/2006/relationships/ctrlProp" Target="../ctrlProps/ctrlProp39.xml"/><Relationship Id="rId24" Type="http://schemas.openxmlformats.org/officeDocument/2006/relationships/ctrlProp" Target="../ctrlProps/ctrlProp34.xml"/><Relationship Id="rId40" Type="http://schemas.openxmlformats.org/officeDocument/2006/relationships/ctrlProp" Target="../ctrlProps/ctrlProp50.xml"/><Relationship Id="rId45" Type="http://schemas.openxmlformats.org/officeDocument/2006/relationships/ctrlProp" Target="../ctrlProps/ctrlProp55.xml"/><Relationship Id="rId66" Type="http://schemas.openxmlformats.org/officeDocument/2006/relationships/ctrlProp" Target="../ctrlProps/ctrlProp76.xml"/><Relationship Id="rId87" Type="http://schemas.openxmlformats.org/officeDocument/2006/relationships/ctrlProp" Target="../ctrlProps/ctrlProp97.xml"/><Relationship Id="rId110" Type="http://schemas.openxmlformats.org/officeDocument/2006/relationships/ctrlProp" Target="../ctrlProps/ctrlProp120.xml"/><Relationship Id="rId115" Type="http://schemas.openxmlformats.org/officeDocument/2006/relationships/ctrlProp" Target="../ctrlProps/ctrlProp125.xml"/><Relationship Id="rId61" Type="http://schemas.openxmlformats.org/officeDocument/2006/relationships/ctrlProp" Target="../ctrlProps/ctrlProp71.xml"/><Relationship Id="rId82" Type="http://schemas.openxmlformats.org/officeDocument/2006/relationships/ctrlProp" Target="../ctrlProps/ctrlProp92.xml"/><Relationship Id="rId19" Type="http://schemas.openxmlformats.org/officeDocument/2006/relationships/ctrlProp" Target="../ctrlProps/ctrlProp29.xml"/><Relationship Id="rId14" Type="http://schemas.openxmlformats.org/officeDocument/2006/relationships/ctrlProp" Target="../ctrlProps/ctrlProp24.xml"/><Relationship Id="rId30" Type="http://schemas.openxmlformats.org/officeDocument/2006/relationships/ctrlProp" Target="../ctrlProps/ctrlProp40.xml"/><Relationship Id="rId35" Type="http://schemas.openxmlformats.org/officeDocument/2006/relationships/ctrlProp" Target="../ctrlProps/ctrlProp45.xml"/><Relationship Id="rId56" Type="http://schemas.openxmlformats.org/officeDocument/2006/relationships/ctrlProp" Target="../ctrlProps/ctrlProp66.xml"/><Relationship Id="rId77" Type="http://schemas.openxmlformats.org/officeDocument/2006/relationships/ctrlProp" Target="../ctrlProps/ctrlProp87.xml"/><Relationship Id="rId100" Type="http://schemas.openxmlformats.org/officeDocument/2006/relationships/ctrlProp" Target="../ctrlProps/ctrlProp110.xml"/><Relationship Id="rId105" Type="http://schemas.openxmlformats.org/officeDocument/2006/relationships/ctrlProp" Target="../ctrlProps/ctrlProp115.xml"/><Relationship Id="rId8" Type="http://schemas.openxmlformats.org/officeDocument/2006/relationships/ctrlProp" Target="../ctrlProps/ctrlProp18.xml"/><Relationship Id="rId51" Type="http://schemas.openxmlformats.org/officeDocument/2006/relationships/ctrlProp" Target="../ctrlProps/ctrlProp61.xml"/><Relationship Id="rId72" Type="http://schemas.openxmlformats.org/officeDocument/2006/relationships/ctrlProp" Target="../ctrlProps/ctrlProp82.xml"/><Relationship Id="rId93" Type="http://schemas.openxmlformats.org/officeDocument/2006/relationships/ctrlProp" Target="../ctrlProps/ctrlProp103.xml"/><Relationship Id="rId98" Type="http://schemas.openxmlformats.org/officeDocument/2006/relationships/ctrlProp" Target="../ctrlProps/ctrlProp108.xml"/><Relationship Id="rId3" Type="http://schemas.openxmlformats.org/officeDocument/2006/relationships/vmlDrawing" Target="../drawings/vmlDrawing2.vml"/><Relationship Id="rId25" Type="http://schemas.openxmlformats.org/officeDocument/2006/relationships/ctrlProp" Target="../ctrlProps/ctrlProp35.xml"/><Relationship Id="rId46" Type="http://schemas.openxmlformats.org/officeDocument/2006/relationships/ctrlProp" Target="../ctrlProps/ctrlProp56.xml"/><Relationship Id="rId67" Type="http://schemas.openxmlformats.org/officeDocument/2006/relationships/ctrlProp" Target="../ctrlProps/ctrlProp77.xml"/><Relationship Id="rId116" Type="http://schemas.openxmlformats.org/officeDocument/2006/relationships/ctrlProp" Target="../ctrlProps/ctrlProp126.xml"/><Relationship Id="rId20" Type="http://schemas.openxmlformats.org/officeDocument/2006/relationships/ctrlProp" Target="../ctrlProps/ctrlProp30.xml"/><Relationship Id="rId41" Type="http://schemas.openxmlformats.org/officeDocument/2006/relationships/ctrlProp" Target="../ctrlProps/ctrlProp51.xml"/><Relationship Id="rId62" Type="http://schemas.openxmlformats.org/officeDocument/2006/relationships/ctrlProp" Target="../ctrlProps/ctrlProp72.xml"/><Relationship Id="rId83" Type="http://schemas.openxmlformats.org/officeDocument/2006/relationships/ctrlProp" Target="../ctrlProps/ctrlProp93.xml"/><Relationship Id="rId88" Type="http://schemas.openxmlformats.org/officeDocument/2006/relationships/ctrlProp" Target="../ctrlProps/ctrlProp98.xml"/><Relationship Id="rId111" Type="http://schemas.openxmlformats.org/officeDocument/2006/relationships/ctrlProp" Target="../ctrlProps/ctrlProp121.xml"/><Relationship Id="rId15" Type="http://schemas.openxmlformats.org/officeDocument/2006/relationships/ctrlProp" Target="../ctrlProps/ctrlProp25.xml"/><Relationship Id="rId36" Type="http://schemas.openxmlformats.org/officeDocument/2006/relationships/ctrlProp" Target="../ctrlProps/ctrlProp46.xml"/><Relationship Id="rId57" Type="http://schemas.openxmlformats.org/officeDocument/2006/relationships/ctrlProp" Target="../ctrlProps/ctrlProp67.xml"/><Relationship Id="rId106" Type="http://schemas.openxmlformats.org/officeDocument/2006/relationships/ctrlProp" Target="../ctrlProps/ctrlProp116.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150.xml"/><Relationship Id="rId21" Type="http://schemas.openxmlformats.org/officeDocument/2006/relationships/ctrlProp" Target="../ctrlProps/ctrlProp145.xml"/><Relationship Id="rId42" Type="http://schemas.openxmlformats.org/officeDocument/2006/relationships/ctrlProp" Target="../ctrlProps/ctrlProp166.xml"/><Relationship Id="rId47" Type="http://schemas.openxmlformats.org/officeDocument/2006/relationships/ctrlProp" Target="../ctrlProps/ctrlProp171.xml"/><Relationship Id="rId63" Type="http://schemas.openxmlformats.org/officeDocument/2006/relationships/ctrlProp" Target="../ctrlProps/ctrlProp187.xml"/><Relationship Id="rId68" Type="http://schemas.openxmlformats.org/officeDocument/2006/relationships/ctrlProp" Target="../ctrlProps/ctrlProp192.xml"/><Relationship Id="rId84" Type="http://schemas.openxmlformats.org/officeDocument/2006/relationships/ctrlProp" Target="../ctrlProps/ctrlProp208.xml"/><Relationship Id="rId89" Type="http://schemas.openxmlformats.org/officeDocument/2006/relationships/ctrlProp" Target="../ctrlProps/ctrlProp213.xml"/><Relationship Id="rId16" Type="http://schemas.openxmlformats.org/officeDocument/2006/relationships/ctrlProp" Target="../ctrlProps/ctrlProp140.xml"/><Relationship Id="rId107" Type="http://schemas.openxmlformats.org/officeDocument/2006/relationships/ctrlProp" Target="../ctrlProps/ctrlProp231.xml"/><Relationship Id="rId11" Type="http://schemas.openxmlformats.org/officeDocument/2006/relationships/ctrlProp" Target="../ctrlProps/ctrlProp135.xml"/><Relationship Id="rId32" Type="http://schemas.openxmlformats.org/officeDocument/2006/relationships/ctrlProp" Target="../ctrlProps/ctrlProp156.xml"/><Relationship Id="rId37" Type="http://schemas.openxmlformats.org/officeDocument/2006/relationships/ctrlProp" Target="../ctrlProps/ctrlProp161.xml"/><Relationship Id="rId53" Type="http://schemas.openxmlformats.org/officeDocument/2006/relationships/ctrlProp" Target="../ctrlProps/ctrlProp177.xml"/><Relationship Id="rId58" Type="http://schemas.openxmlformats.org/officeDocument/2006/relationships/ctrlProp" Target="../ctrlProps/ctrlProp182.xml"/><Relationship Id="rId74" Type="http://schemas.openxmlformats.org/officeDocument/2006/relationships/ctrlProp" Target="../ctrlProps/ctrlProp198.xml"/><Relationship Id="rId79" Type="http://schemas.openxmlformats.org/officeDocument/2006/relationships/ctrlProp" Target="../ctrlProps/ctrlProp203.xml"/><Relationship Id="rId102" Type="http://schemas.openxmlformats.org/officeDocument/2006/relationships/ctrlProp" Target="../ctrlProps/ctrlProp226.xml"/><Relationship Id="rId5" Type="http://schemas.openxmlformats.org/officeDocument/2006/relationships/ctrlProp" Target="../ctrlProps/ctrlProp129.xml"/><Relationship Id="rId90" Type="http://schemas.openxmlformats.org/officeDocument/2006/relationships/ctrlProp" Target="../ctrlProps/ctrlProp214.xml"/><Relationship Id="rId95" Type="http://schemas.openxmlformats.org/officeDocument/2006/relationships/ctrlProp" Target="../ctrlProps/ctrlProp219.xml"/><Relationship Id="rId22" Type="http://schemas.openxmlformats.org/officeDocument/2006/relationships/ctrlProp" Target="../ctrlProps/ctrlProp146.xml"/><Relationship Id="rId27" Type="http://schemas.openxmlformats.org/officeDocument/2006/relationships/ctrlProp" Target="../ctrlProps/ctrlProp151.xml"/><Relationship Id="rId43" Type="http://schemas.openxmlformats.org/officeDocument/2006/relationships/ctrlProp" Target="../ctrlProps/ctrlProp167.xml"/><Relationship Id="rId48" Type="http://schemas.openxmlformats.org/officeDocument/2006/relationships/ctrlProp" Target="../ctrlProps/ctrlProp172.xml"/><Relationship Id="rId64" Type="http://schemas.openxmlformats.org/officeDocument/2006/relationships/ctrlProp" Target="../ctrlProps/ctrlProp188.xml"/><Relationship Id="rId69" Type="http://schemas.openxmlformats.org/officeDocument/2006/relationships/ctrlProp" Target="../ctrlProps/ctrlProp193.xml"/><Relationship Id="rId80" Type="http://schemas.openxmlformats.org/officeDocument/2006/relationships/ctrlProp" Target="../ctrlProps/ctrlProp204.xml"/><Relationship Id="rId85" Type="http://schemas.openxmlformats.org/officeDocument/2006/relationships/ctrlProp" Target="../ctrlProps/ctrlProp209.xml"/><Relationship Id="rId12" Type="http://schemas.openxmlformats.org/officeDocument/2006/relationships/ctrlProp" Target="../ctrlProps/ctrlProp136.xml"/><Relationship Id="rId17" Type="http://schemas.openxmlformats.org/officeDocument/2006/relationships/ctrlProp" Target="../ctrlProps/ctrlProp141.xml"/><Relationship Id="rId33" Type="http://schemas.openxmlformats.org/officeDocument/2006/relationships/ctrlProp" Target="../ctrlProps/ctrlProp157.xml"/><Relationship Id="rId38" Type="http://schemas.openxmlformats.org/officeDocument/2006/relationships/ctrlProp" Target="../ctrlProps/ctrlProp162.xml"/><Relationship Id="rId59" Type="http://schemas.openxmlformats.org/officeDocument/2006/relationships/ctrlProp" Target="../ctrlProps/ctrlProp183.xml"/><Relationship Id="rId103" Type="http://schemas.openxmlformats.org/officeDocument/2006/relationships/ctrlProp" Target="../ctrlProps/ctrlProp227.xml"/><Relationship Id="rId108" Type="http://schemas.openxmlformats.org/officeDocument/2006/relationships/ctrlProp" Target="../ctrlProps/ctrlProp232.xml"/><Relationship Id="rId54" Type="http://schemas.openxmlformats.org/officeDocument/2006/relationships/ctrlProp" Target="../ctrlProps/ctrlProp178.xml"/><Relationship Id="rId70" Type="http://schemas.openxmlformats.org/officeDocument/2006/relationships/ctrlProp" Target="../ctrlProps/ctrlProp194.xml"/><Relationship Id="rId75" Type="http://schemas.openxmlformats.org/officeDocument/2006/relationships/ctrlProp" Target="../ctrlProps/ctrlProp199.xml"/><Relationship Id="rId91" Type="http://schemas.openxmlformats.org/officeDocument/2006/relationships/ctrlProp" Target="../ctrlProps/ctrlProp215.xml"/><Relationship Id="rId96" Type="http://schemas.openxmlformats.org/officeDocument/2006/relationships/ctrlProp" Target="../ctrlProps/ctrlProp220.xml"/><Relationship Id="rId1" Type="http://schemas.openxmlformats.org/officeDocument/2006/relationships/printerSettings" Target="../printerSettings/printerSettings4.bin"/><Relationship Id="rId6" Type="http://schemas.openxmlformats.org/officeDocument/2006/relationships/ctrlProp" Target="../ctrlProps/ctrlProp130.xml"/><Relationship Id="rId15" Type="http://schemas.openxmlformats.org/officeDocument/2006/relationships/ctrlProp" Target="../ctrlProps/ctrlProp139.xml"/><Relationship Id="rId23" Type="http://schemas.openxmlformats.org/officeDocument/2006/relationships/ctrlProp" Target="../ctrlProps/ctrlProp147.xml"/><Relationship Id="rId28" Type="http://schemas.openxmlformats.org/officeDocument/2006/relationships/ctrlProp" Target="../ctrlProps/ctrlProp152.xml"/><Relationship Id="rId36" Type="http://schemas.openxmlformats.org/officeDocument/2006/relationships/ctrlProp" Target="../ctrlProps/ctrlProp160.xml"/><Relationship Id="rId49" Type="http://schemas.openxmlformats.org/officeDocument/2006/relationships/ctrlProp" Target="../ctrlProps/ctrlProp173.xml"/><Relationship Id="rId57" Type="http://schemas.openxmlformats.org/officeDocument/2006/relationships/ctrlProp" Target="../ctrlProps/ctrlProp181.xml"/><Relationship Id="rId106" Type="http://schemas.openxmlformats.org/officeDocument/2006/relationships/ctrlProp" Target="../ctrlProps/ctrlProp230.xml"/><Relationship Id="rId10" Type="http://schemas.openxmlformats.org/officeDocument/2006/relationships/ctrlProp" Target="../ctrlProps/ctrlProp134.xml"/><Relationship Id="rId31" Type="http://schemas.openxmlformats.org/officeDocument/2006/relationships/ctrlProp" Target="../ctrlProps/ctrlProp155.xml"/><Relationship Id="rId44" Type="http://schemas.openxmlformats.org/officeDocument/2006/relationships/ctrlProp" Target="../ctrlProps/ctrlProp168.xml"/><Relationship Id="rId52" Type="http://schemas.openxmlformats.org/officeDocument/2006/relationships/ctrlProp" Target="../ctrlProps/ctrlProp176.xml"/><Relationship Id="rId60" Type="http://schemas.openxmlformats.org/officeDocument/2006/relationships/ctrlProp" Target="../ctrlProps/ctrlProp184.xml"/><Relationship Id="rId65" Type="http://schemas.openxmlformats.org/officeDocument/2006/relationships/ctrlProp" Target="../ctrlProps/ctrlProp189.xml"/><Relationship Id="rId73" Type="http://schemas.openxmlformats.org/officeDocument/2006/relationships/ctrlProp" Target="../ctrlProps/ctrlProp197.xml"/><Relationship Id="rId78" Type="http://schemas.openxmlformats.org/officeDocument/2006/relationships/ctrlProp" Target="../ctrlProps/ctrlProp202.xml"/><Relationship Id="rId81" Type="http://schemas.openxmlformats.org/officeDocument/2006/relationships/ctrlProp" Target="../ctrlProps/ctrlProp205.xml"/><Relationship Id="rId86" Type="http://schemas.openxmlformats.org/officeDocument/2006/relationships/ctrlProp" Target="../ctrlProps/ctrlProp210.xml"/><Relationship Id="rId94" Type="http://schemas.openxmlformats.org/officeDocument/2006/relationships/ctrlProp" Target="../ctrlProps/ctrlProp218.xml"/><Relationship Id="rId99" Type="http://schemas.openxmlformats.org/officeDocument/2006/relationships/ctrlProp" Target="../ctrlProps/ctrlProp223.xml"/><Relationship Id="rId101" Type="http://schemas.openxmlformats.org/officeDocument/2006/relationships/ctrlProp" Target="../ctrlProps/ctrlProp225.xml"/><Relationship Id="rId4" Type="http://schemas.openxmlformats.org/officeDocument/2006/relationships/ctrlProp" Target="../ctrlProps/ctrlProp128.xml"/><Relationship Id="rId9" Type="http://schemas.openxmlformats.org/officeDocument/2006/relationships/ctrlProp" Target="../ctrlProps/ctrlProp133.xml"/><Relationship Id="rId13" Type="http://schemas.openxmlformats.org/officeDocument/2006/relationships/ctrlProp" Target="../ctrlProps/ctrlProp137.xml"/><Relationship Id="rId18" Type="http://schemas.openxmlformats.org/officeDocument/2006/relationships/ctrlProp" Target="../ctrlProps/ctrlProp142.xml"/><Relationship Id="rId39" Type="http://schemas.openxmlformats.org/officeDocument/2006/relationships/ctrlProp" Target="../ctrlProps/ctrlProp163.xml"/><Relationship Id="rId109" Type="http://schemas.openxmlformats.org/officeDocument/2006/relationships/ctrlProp" Target="../ctrlProps/ctrlProp233.xml"/><Relationship Id="rId34" Type="http://schemas.openxmlformats.org/officeDocument/2006/relationships/ctrlProp" Target="../ctrlProps/ctrlProp158.xml"/><Relationship Id="rId50" Type="http://schemas.openxmlformats.org/officeDocument/2006/relationships/ctrlProp" Target="../ctrlProps/ctrlProp174.xml"/><Relationship Id="rId55" Type="http://schemas.openxmlformats.org/officeDocument/2006/relationships/ctrlProp" Target="../ctrlProps/ctrlProp179.xml"/><Relationship Id="rId76" Type="http://schemas.openxmlformats.org/officeDocument/2006/relationships/ctrlProp" Target="../ctrlProps/ctrlProp200.xml"/><Relationship Id="rId97" Type="http://schemas.openxmlformats.org/officeDocument/2006/relationships/ctrlProp" Target="../ctrlProps/ctrlProp221.xml"/><Relationship Id="rId104" Type="http://schemas.openxmlformats.org/officeDocument/2006/relationships/ctrlProp" Target="../ctrlProps/ctrlProp228.xml"/><Relationship Id="rId7" Type="http://schemas.openxmlformats.org/officeDocument/2006/relationships/ctrlProp" Target="../ctrlProps/ctrlProp131.xml"/><Relationship Id="rId71" Type="http://schemas.openxmlformats.org/officeDocument/2006/relationships/ctrlProp" Target="../ctrlProps/ctrlProp195.xml"/><Relationship Id="rId92" Type="http://schemas.openxmlformats.org/officeDocument/2006/relationships/ctrlProp" Target="../ctrlProps/ctrlProp216.xml"/><Relationship Id="rId2" Type="http://schemas.openxmlformats.org/officeDocument/2006/relationships/drawing" Target="../drawings/drawing4.xml"/><Relationship Id="rId29" Type="http://schemas.openxmlformats.org/officeDocument/2006/relationships/ctrlProp" Target="../ctrlProps/ctrlProp153.xml"/><Relationship Id="rId24" Type="http://schemas.openxmlformats.org/officeDocument/2006/relationships/ctrlProp" Target="../ctrlProps/ctrlProp148.xml"/><Relationship Id="rId40" Type="http://schemas.openxmlformats.org/officeDocument/2006/relationships/ctrlProp" Target="../ctrlProps/ctrlProp164.xml"/><Relationship Id="rId45" Type="http://schemas.openxmlformats.org/officeDocument/2006/relationships/ctrlProp" Target="../ctrlProps/ctrlProp169.xml"/><Relationship Id="rId66" Type="http://schemas.openxmlformats.org/officeDocument/2006/relationships/ctrlProp" Target="../ctrlProps/ctrlProp190.xml"/><Relationship Id="rId87" Type="http://schemas.openxmlformats.org/officeDocument/2006/relationships/ctrlProp" Target="../ctrlProps/ctrlProp211.xml"/><Relationship Id="rId110" Type="http://schemas.openxmlformats.org/officeDocument/2006/relationships/ctrlProp" Target="../ctrlProps/ctrlProp234.xml"/><Relationship Id="rId61" Type="http://schemas.openxmlformats.org/officeDocument/2006/relationships/ctrlProp" Target="../ctrlProps/ctrlProp185.xml"/><Relationship Id="rId82" Type="http://schemas.openxmlformats.org/officeDocument/2006/relationships/ctrlProp" Target="../ctrlProps/ctrlProp206.xml"/><Relationship Id="rId19" Type="http://schemas.openxmlformats.org/officeDocument/2006/relationships/ctrlProp" Target="../ctrlProps/ctrlProp143.xml"/><Relationship Id="rId14" Type="http://schemas.openxmlformats.org/officeDocument/2006/relationships/ctrlProp" Target="../ctrlProps/ctrlProp138.xml"/><Relationship Id="rId30" Type="http://schemas.openxmlformats.org/officeDocument/2006/relationships/ctrlProp" Target="../ctrlProps/ctrlProp154.xml"/><Relationship Id="rId35" Type="http://schemas.openxmlformats.org/officeDocument/2006/relationships/ctrlProp" Target="../ctrlProps/ctrlProp159.xml"/><Relationship Id="rId56" Type="http://schemas.openxmlformats.org/officeDocument/2006/relationships/ctrlProp" Target="../ctrlProps/ctrlProp180.xml"/><Relationship Id="rId77" Type="http://schemas.openxmlformats.org/officeDocument/2006/relationships/ctrlProp" Target="../ctrlProps/ctrlProp201.xml"/><Relationship Id="rId100" Type="http://schemas.openxmlformats.org/officeDocument/2006/relationships/ctrlProp" Target="../ctrlProps/ctrlProp224.xml"/><Relationship Id="rId105" Type="http://schemas.openxmlformats.org/officeDocument/2006/relationships/ctrlProp" Target="../ctrlProps/ctrlProp229.xml"/><Relationship Id="rId8" Type="http://schemas.openxmlformats.org/officeDocument/2006/relationships/ctrlProp" Target="../ctrlProps/ctrlProp132.xml"/><Relationship Id="rId51" Type="http://schemas.openxmlformats.org/officeDocument/2006/relationships/ctrlProp" Target="../ctrlProps/ctrlProp175.xml"/><Relationship Id="rId72" Type="http://schemas.openxmlformats.org/officeDocument/2006/relationships/ctrlProp" Target="../ctrlProps/ctrlProp196.xml"/><Relationship Id="rId93" Type="http://schemas.openxmlformats.org/officeDocument/2006/relationships/ctrlProp" Target="../ctrlProps/ctrlProp217.xml"/><Relationship Id="rId98" Type="http://schemas.openxmlformats.org/officeDocument/2006/relationships/ctrlProp" Target="../ctrlProps/ctrlProp222.xml"/><Relationship Id="rId3" Type="http://schemas.openxmlformats.org/officeDocument/2006/relationships/vmlDrawing" Target="../drawings/vmlDrawing3.vml"/><Relationship Id="rId25" Type="http://schemas.openxmlformats.org/officeDocument/2006/relationships/ctrlProp" Target="../ctrlProps/ctrlProp149.xml"/><Relationship Id="rId46" Type="http://schemas.openxmlformats.org/officeDocument/2006/relationships/ctrlProp" Target="../ctrlProps/ctrlProp170.xml"/><Relationship Id="rId67" Type="http://schemas.openxmlformats.org/officeDocument/2006/relationships/ctrlProp" Target="../ctrlProps/ctrlProp191.xml"/><Relationship Id="rId20" Type="http://schemas.openxmlformats.org/officeDocument/2006/relationships/ctrlProp" Target="../ctrlProps/ctrlProp144.xml"/><Relationship Id="rId41" Type="http://schemas.openxmlformats.org/officeDocument/2006/relationships/ctrlProp" Target="../ctrlProps/ctrlProp165.xml"/><Relationship Id="rId62" Type="http://schemas.openxmlformats.org/officeDocument/2006/relationships/ctrlProp" Target="../ctrlProps/ctrlProp186.xml"/><Relationship Id="rId83" Type="http://schemas.openxmlformats.org/officeDocument/2006/relationships/ctrlProp" Target="../ctrlProps/ctrlProp207.xml"/><Relationship Id="rId88" Type="http://schemas.openxmlformats.org/officeDocument/2006/relationships/ctrlProp" Target="../ctrlProps/ctrlProp212.xml"/><Relationship Id="rId111" Type="http://schemas.openxmlformats.org/officeDocument/2006/relationships/ctrlProp" Target="../ctrlProps/ctrlProp235.xml"/></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59.xml"/><Relationship Id="rId21" Type="http://schemas.openxmlformats.org/officeDocument/2006/relationships/ctrlProp" Target="../ctrlProps/ctrlProp254.xml"/><Relationship Id="rId42" Type="http://schemas.openxmlformats.org/officeDocument/2006/relationships/ctrlProp" Target="../ctrlProps/ctrlProp275.xml"/><Relationship Id="rId47" Type="http://schemas.openxmlformats.org/officeDocument/2006/relationships/ctrlProp" Target="../ctrlProps/ctrlProp280.xml"/><Relationship Id="rId63" Type="http://schemas.openxmlformats.org/officeDocument/2006/relationships/ctrlProp" Target="../ctrlProps/ctrlProp296.xml"/><Relationship Id="rId68" Type="http://schemas.openxmlformats.org/officeDocument/2006/relationships/ctrlProp" Target="../ctrlProps/ctrlProp301.xml"/><Relationship Id="rId2" Type="http://schemas.openxmlformats.org/officeDocument/2006/relationships/vmlDrawing" Target="../drawings/vmlDrawing4.vml"/><Relationship Id="rId16" Type="http://schemas.openxmlformats.org/officeDocument/2006/relationships/ctrlProp" Target="../ctrlProps/ctrlProp249.xml"/><Relationship Id="rId29" Type="http://schemas.openxmlformats.org/officeDocument/2006/relationships/ctrlProp" Target="../ctrlProps/ctrlProp262.xml"/><Relationship Id="rId11" Type="http://schemas.openxmlformats.org/officeDocument/2006/relationships/ctrlProp" Target="../ctrlProps/ctrlProp244.xml"/><Relationship Id="rId24" Type="http://schemas.openxmlformats.org/officeDocument/2006/relationships/ctrlProp" Target="../ctrlProps/ctrlProp257.xml"/><Relationship Id="rId32" Type="http://schemas.openxmlformats.org/officeDocument/2006/relationships/ctrlProp" Target="../ctrlProps/ctrlProp265.xml"/><Relationship Id="rId37" Type="http://schemas.openxmlformats.org/officeDocument/2006/relationships/ctrlProp" Target="../ctrlProps/ctrlProp270.xml"/><Relationship Id="rId40" Type="http://schemas.openxmlformats.org/officeDocument/2006/relationships/ctrlProp" Target="../ctrlProps/ctrlProp273.xml"/><Relationship Id="rId45" Type="http://schemas.openxmlformats.org/officeDocument/2006/relationships/ctrlProp" Target="../ctrlProps/ctrlProp278.xml"/><Relationship Id="rId53" Type="http://schemas.openxmlformats.org/officeDocument/2006/relationships/ctrlProp" Target="../ctrlProps/ctrlProp286.xml"/><Relationship Id="rId58" Type="http://schemas.openxmlformats.org/officeDocument/2006/relationships/ctrlProp" Target="../ctrlProps/ctrlProp291.xml"/><Relationship Id="rId66" Type="http://schemas.openxmlformats.org/officeDocument/2006/relationships/ctrlProp" Target="../ctrlProps/ctrlProp299.xml"/><Relationship Id="rId74" Type="http://schemas.openxmlformats.org/officeDocument/2006/relationships/ctrlProp" Target="../ctrlProps/ctrlProp307.xml"/><Relationship Id="rId5" Type="http://schemas.openxmlformats.org/officeDocument/2006/relationships/ctrlProp" Target="../ctrlProps/ctrlProp238.xml"/><Relationship Id="rId61" Type="http://schemas.openxmlformats.org/officeDocument/2006/relationships/ctrlProp" Target="../ctrlProps/ctrlProp294.xml"/><Relationship Id="rId19" Type="http://schemas.openxmlformats.org/officeDocument/2006/relationships/ctrlProp" Target="../ctrlProps/ctrlProp252.xml"/><Relationship Id="rId14" Type="http://schemas.openxmlformats.org/officeDocument/2006/relationships/ctrlProp" Target="../ctrlProps/ctrlProp247.xml"/><Relationship Id="rId22" Type="http://schemas.openxmlformats.org/officeDocument/2006/relationships/ctrlProp" Target="../ctrlProps/ctrlProp255.xml"/><Relationship Id="rId27" Type="http://schemas.openxmlformats.org/officeDocument/2006/relationships/ctrlProp" Target="../ctrlProps/ctrlProp260.xml"/><Relationship Id="rId30" Type="http://schemas.openxmlformats.org/officeDocument/2006/relationships/ctrlProp" Target="../ctrlProps/ctrlProp263.xml"/><Relationship Id="rId35" Type="http://schemas.openxmlformats.org/officeDocument/2006/relationships/ctrlProp" Target="../ctrlProps/ctrlProp268.xml"/><Relationship Id="rId43" Type="http://schemas.openxmlformats.org/officeDocument/2006/relationships/ctrlProp" Target="../ctrlProps/ctrlProp276.xml"/><Relationship Id="rId48" Type="http://schemas.openxmlformats.org/officeDocument/2006/relationships/ctrlProp" Target="../ctrlProps/ctrlProp281.xml"/><Relationship Id="rId56" Type="http://schemas.openxmlformats.org/officeDocument/2006/relationships/ctrlProp" Target="../ctrlProps/ctrlProp289.xml"/><Relationship Id="rId64" Type="http://schemas.openxmlformats.org/officeDocument/2006/relationships/ctrlProp" Target="../ctrlProps/ctrlProp297.xml"/><Relationship Id="rId69" Type="http://schemas.openxmlformats.org/officeDocument/2006/relationships/ctrlProp" Target="../ctrlProps/ctrlProp302.xml"/><Relationship Id="rId8" Type="http://schemas.openxmlformats.org/officeDocument/2006/relationships/ctrlProp" Target="../ctrlProps/ctrlProp241.xml"/><Relationship Id="rId51" Type="http://schemas.openxmlformats.org/officeDocument/2006/relationships/ctrlProp" Target="../ctrlProps/ctrlProp284.xml"/><Relationship Id="rId72" Type="http://schemas.openxmlformats.org/officeDocument/2006/relationships/ctrlProp" Target="../ctrlProps/ctrlProp305.xml"/><Relationship Id="rId3" Type="http://schemas.openxmlformats.org/officeDocument/2006/relationships/ctrlProp" Target="../ctrlProps/ctrlProp236.xml"/><Relationship Id="rId12" Type="http://schemas.openxmlformats.org/officeDocument/2006/relationships/ctrlProp" Target="../ctrlProps/ctrlProp245.xml"/><Relationship Id="rId17" Type="http://schemas.openxmlformats.org/officeDocument/2006/relationships/ctrlProp" Target="../ctrlProps/ctrlProp250.xml"/><Relationship Id="rId25" Type="http://schemas.openxmlformats.org/officeDocument/2006/relationships/ctrlProp" Target="../ctrlProps/ctrlProp258.xml"/><Relationship Id="rId33" Type="http://schemas.openxmlformats.org/officeDocument/2006/relationships/ctrlProp" Target="../ctrlProps/ctrlProp266.xml"/><Relationship Id="rId38" Type="http://schemas.openxmlformats.org/officeDocument/2006/relationships/ctrlProp" Target="../ctrlProps/ctrlProp271.xml"/><Relationship Id="rId46" Type="http://schemas.openxmlformats.org/officeDocument/2006/relationships/ctrlProp" Target="../ctrlProps/ctrlProp279.xml"/><Relationship Id="rId59" Type="http://schemas.openxmlformats.org/officeDocument/2006/relationships/ctrlProp" Target="../ctrlProps/ctrlProp292.xml"/><Relationship Id="rId67" Type="http://schemas.openxmlformats.org/officeDocument/2006/relationships/ctrlProp" Target="../ctrlProps/ctrlProp300.xml"/><Relationship Id="rId20" Type="http://schemas.openxmlformats.org/officeDocument/2006/relationships/ctrlProp" Target="../ctrlProps/ctrlProp253.xml"/><Relationship Id="rId41" Type="http://schemas.openxmlformats.org/officeDocument/2006/relationships/ctrlProp" Target="../ctrlProps/ctrlProp274.xml"/><Relationship Id="rId54" Type="http://schemas.openxmlformats.org/officeDocument/2006/relationships/ctrlProp" Target="../ctrlProps/ctrlProp287.xml"/><Relationship Id="rId62" Type="http://schemas.openxmlformats.org/officeDocument/2006/relationships/ctrlProp" Target="../ctrlProps/ctrlProp295.xml"/><Relationship Id="rId70" Type="http://schemas.openxmlformats.org/officeDocument/2006/relationships/ctrlProp" Target="../ctrlProps/ctrlProp303.xml"/><Relationship Id="rId1" Type="http://schemas.openxmlformats.org/officeDocument/2006/relationships/drawing" Target="../drawings/drawing5.xml"/><Relationship Id="rId6" Type="http://schemas.openxmlformats.org/officeDocument/2006/relationships/ctrlProp" Target="../ctrlProps/ctrlProp239.xml"/><Relationship Id="rId15" Type="http://schemas.openxmlformats.org/officeDocument/2006/relationships/ctrlProp" Target="../ctrlProps/ctrlProp248.xml"/><Relationship Id="rId23" Type="http://schemas.openxmlformats.org/officeDocument/2006/relationships/ctrlProp" Target="../ctrlProps/ctrlProp256.xml"/><Relationship Id="rId28" Type="http://schemas.openxmlformats.org/officeDocument/2006/relationships/ctrlProp" Target="../ctrlProps/ctrlProp261.xml"/><Relationship Id="rId36" Type="http://schemas.openxmlformats.org/officeDocument/2006/relationships/ctrlProp" Target="../ctrlProps/ctrlProp269.xml"/><Relationship Id="rId49" Type="http://schemas.openxmlformats.org/officeDocument/2006/relationships/ctrlProp" Target="../ctrlProps/ctrlProp282.xml"/><Relationship Id="rId57" Type="http://schemas.openxmlformats.org/officeDocument/2006/relationships/ctrlProp" Target="../ctrlProps/ctrlProp290.xml"/><Relationship Id="rId10" Type="http://schemas.openxmlformats.org/officeDocument/2006/relationships/ctrlProp" Target="../ctrlProps/ctrlProp243.xml"/><Relationship Id="rId31" Type="http://schemas.openxmlformats.org/officeDocument/2006/relationships/ctrlProp" Target="../ctrlProps/ctrlProp264.xml"/><Relationship Id="rId44" Type="http://schemas.openxmlformats.org/officeDocument/2006/relationships/ctrlProp" Target="../ctrlProps/ctrlProp277.xml"/><Relationship Id="rId52" Type="http://schemas.openxmlformats.org/officeDocument/2006/relationships/ctrlProp" Target="../ctrlProps/ctrlProp285.xml"/><Relationship Id="rId60" Type="http://schemas.openxmlformats.org/officeDocument/2006/relationships/ctrlProp" Target="../ctrlProps/ctrlProp293.xml"/><Relationship Id="rId65" Type="http://schemas.openxmlformats.org/officeDocument/2006/relationships/ctrlProp" Target="../ctrlProps/ctrlProp298.xml"/><Relationship Id="rId73" Type="http://schemas.openxmlformats.org/officeDocument/2006/relationships/ctrlProp" Target="../ctrlProps/ctrlProp306.xml"/><Relationship Id="rId4" Type="http://schemas.openxmlformats.org/officeDocument/2006/relationships/ctrlProp" Target="../ctrlProps/ctrlProp237.xml"/><Relationship Id="rId9" Type="http://schemas.openxmlformats.org/officeDocument/2006/relationships/ctrlProp" Target="../ctrlProps/ctrlProp242.xml"/><Relationship Id="rId13" Type="http://schemas.openxmlformats.org/officeDocument/2006/relationships/ctrlProp" Target="../ctrlProps/ctrlProp246.xml"/><Relationship Id="rId18" Type="http://schemas.openxmlformats.org/officeDocument/2006/relationships/ctrlProp" Target="../ctrlProps/ctrlProp251.xml"/><Relationship Id="rId39" Type="http://schemas.openxmlformats.org/officeDocument/2006/relationships/ctrlProp" Target="../ctrlProps/ctrlProp272.xml"/><Relationship Id="rId34" Type="http://schemas.openxmlformats.org/officeDocument/2006/relationships/ctrlProp" Target="../ctrlProps/ctrlProp267.xml"/><Relationship Id="rId50" Type="http://schemas.openxmlformats.org/officeDocument/2006/relationships/ctrlProp" Target="../ctrlProps/ctrlProp283.xml"/><Relationship Id="rId55" Type="http://schemas.openxmlformats.org/officeDocument/2006/relationships/ctrlProp" Target="../ctrlProps/ctrlProp288.xml"/><Relationship Id="rId7" Type="http://schemas.openxmlformats.org/officeDocument/2006/relationships/ctrlProp" Target="../ctrlProps/ctrlProp240.xml"/><Relationship Id="rId71" Type="http://schemas.openxmlformats.org/officeDocument/2006/relationships/ctrlProp" Target="../ctrlProps/ctrlProp304.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317.xml"/><Relationship Id="rId18" Type="http://schemas.openxmlformats.org/officeDocument/2006/relationships/ctrlProp" Target="../ctrlProps/ctrlProp322.xml"/><Relationship Id="rId26" Type="http://schemas.openxmlformats.org/officeDocument/2006/relationships/ctrlProp" Target="../ctrlProps/ctrlProp330.xml"/><Relationship Id="rId39" Type="http://schemas.openxmlformats.org/officeDocument/2006/relationships/ctrlProp" Target="../ctrlProps/ctrlProp343.xml"/><Relationship Id="rId21" Type="http://schemas.openxmlformats.org/officeDocument/2006/relationships/ctrlProp" Target="../ctrlProps/ctrlProp325.xml"/><Relationship Id="rId34" Type="http://schemas.openxmlformats.org/officeDocument/2006/relationships/ctrlProp" Target="../ctrlProps/ctrlProp338.xml"/><Relationship Id="rId42" Type="http://schemas.openxmlformats.org/officeDocument/2006/relationships/ctrlProp" Target="../ctrlProps/ctrlProp346.xml"/><Relationship Id="rId47" Type="http://schemas.openxmlformats.org/officeDocument/2006/relationships/ctrlProp" Target="../ctrlProps/ctrlProp351.xml"/><Relationship Id="rId50" Type="http://schemas.openxmlformats.org/officeDocument/2006/relationships/ctrlProp" Target="../ctrlProps/ctrlProp354.xml"/><Relationship Id="rId55" Type="http://schemas.openxmlformats.org/officeDocument/2006/relationships/ctrlProp" Target="../ctrlProps/ctrlProp359.xml"/><Relationship Id="rId7" Type="http://schemas.openxmlformats.org/officeDocument/2006/relationships/ctrlProp" Target="../ctrlProps/ctrlProp311.xml"/><Relationship Id="rId2" Type="http://schemas.openxmlformats.org/officeDocument/2006/relationships/drawing" Target="../drawings/drawing6.xml"/><Relationship Id="rId16" Type="http://schemas.openxmlformats.org/officeDocument/2006/relationships/ctrlProp" Target="../ctrlProps/ctrlProp320.xml"/><Relationship Id="rId29" Type="http://schemas.openxmlformats.org/officeDocument/2006/relationships/ctrlProp" Target="../ctrlProps/ctrlProp333.xml"/><Relationship Id="rId11" Type="http://schemas.openxmlformats.org/officeDocument/2006/relationships/ctrlProp" Target="../ctrlProps/ctrlProp315.xml"/><Relationship Id="rId24" Type="http://schemas.openxmlformats.org/officeDocument/2006/relationships/ctrlProp" Target="../ctrlProps/ctrlProp328.xml"/><Relationship Id="rId32" Type="http://schemas.openxmlformats.org/officeDocument/2006/relationships/ctrlProp" Target="../ctrlProps/ctrlProp336.xml"/><Relationship Id="rId37" Type="http://schemas.openxmlformats.org/officeDocument/2006/relationships/ctrlProp" Target="../ctrlProps/ctrlProp341.xml"/><Relationship Id="rId40" Type="http://schemas.openxmlformats.org/officeDocument/2006/relationships/ctrlProp" Target="../ctrlProps/ctrlProp344.xml"/><Relationship Id="rId45" Type="http://schemas.openxmlformats.org/officeDocument/2006/relationships/ctrlProp" Target="../ctrlProps/ctrlProp349.xml"/><Relationship Id="rId53" Type="http://schemas.openxmlformats.org/officeDocument/2006/relationships/ctrlProp" Target="../ctrlProps/ctrlProp357.xml"/><Relationship Id="rId5" Type="http://schemas.openxmlformats.org/officeDocument/2006/relationships/ctrlProp" Target="../ctrlProps/ctrlProp309.xml"/><Relationship Id="rId19" Type="http://schemas.openxmlformats.org/officeDocument/2006/relationships/ctrlProp" Target="../ctrlProps/ctrlProp323.xml"/><Relationship Id="rId4" Type="http://schemas.openxmlformats.org/officeDocument/2006/relationships/ctrlProp" Target="../ctrlProps/ctrlProp308.xml"/><Relationship Id="rId9" Type="http://schemas.openxmlformats.org/officeDocument/2006/relationships/ctrlProp" Target="../ctrlProps/ctrlProp313.xml"/><Relationship Id="rId14" Type="http://schemas.openxmlformats.org/officeDocument/2006/relationships/ctrlProp" Target="../ctrlProps/ctrlProp318.xml"/><Relationship Id="rId22" Type="http://schemas.openxmlformats.org/officeDocument/2006/relationships/ctrlProp" Target="../ctrlProps/ctrlProp326.xml"/><Relationship Id="rId27" Type="http://schemas.openxmlformats.org/officeDocument/2006/relationships/ctrlProp" Target="../ctrlProps/ctrlProp331.xml"/><Relationship Id="rId30" Type="http://schemas.openxmlformats.org/officeDocument/2006/relationships/ctrlProp" Target="../ctrlProps/ctrlProp334.xml"/><Relationship Id="rId35" Type="http://schemas.openxmlformats.org/officeDocument/2006/relationships/ctrlProp" Target="../ctrlProps/ctrlProp339.xml"/><Relationship Id="rId43" Type="http://schemas.openxmlformats.org/officeDocument/2006/relationships/ctrlProp" Target="../ctrlProps/ctrlProp347.xml"/><Relationship Id="rId48" Type="http://schemas.openxmlformats.org/officeDocument/2006/relationships/ctrlProp" Target="../ctrlProps/ctrlProp352.xml"/><Relationship Id="rId56" Type="http://schemas.openxmlformats.org/officeDocument/2006/relationships/ctrlProp" Target="../ctrlProps/ctrlProp360.xml"/><Relationship Id="rId8" Type="http://schemas.openxmlformats.org/officeDocument/2006/relationships/ctrlProp" Target="../ctrlProps/ctrlProp312.xml"/><Relationship Id="rId51" Type="http://schemas.openxmlformats.org/officeDocument/2006/relationships/ctrlProp" Target="../ctrlProps/ctrlProp355.xml"/><Relationship Id="rId3" Type="http://schemas.openxmlformats.org/officeDocument/2006/relationships/vmlDrawing" Target="../drawings/vmlDrawing5.vml"/><Relationship Id="rId12" Type="http://schemas.openxmlformats.org/officeDocument/2006/relationships/ctrlProp" Target="../ctrlProps/ctrlProp316.xml"/><Relationship Id="rId17" Type="http://schemas.openxmlformats.org/officeDocument/2006/relationships/ctrlProp" Target="../ctrlProps/ctrlProp321.xml"/><Relationship Id="rId25" Type="http://schemas.openxmlformats.org/officeDocument/2006/relationships/ctrlProp" Target="../ctrlProps/ctrlProp329.xml"/><Relationship Id="rId33" Type="http://schemas.openxmlformats.org/officeDocument/2006/relationships/ctrlProp" Target="../ctrlProps/ctrlProp337.xml"/><Relationship Id="rId38" Type="http://schemas.openxmlformats.org/officeDocument/2006/relationships/ctrlProp" Target="../ctrlProps/ctrlProp342.xml"/><Relationship Id="rId46" Type="http://schemas.openxmlformats.org/officeDocument/2006/relationships/ctrlProp" Target="../ctrlProps/ctrlProp350.xml"/><Relationship Id="rId20" Type="http://schemas.openxmlformats.org/officeDocument/2006/relationships/ctrlProp" Target="../ctrlProps/ctrlProp324.xml"/><Relationship Id="rId41" Type="http://schemas.openxmlformats.org/officeDocument/2006/relationships/ctrlProp" Target="../ctrlProps/ctrlProp345.xml"/><Relationship Id="rId54" Type="http://schemas.openxmlformats.org/officeDocument/2006/relationships/ctrlProp" Target="../ctrlProps/ctrlProp358.xml"/><Relationship Id="rId1" Type="http://schemas.openxmlformats.org/officeDocument/2006/relationships/printerSettings" Target="../printerSettings/printerSettings5.bin"/><Relationship Id="rId6" Type="http://schemas.openxmlformats.org/officeDocument/2006/relationships/ctrlProp" Target="../ctrlProps/ctrlProp310.xml"/><Relationship Id="rId15" Type="http://schemas.openxmlformats.org/officeDocument/2006/relationships/ctrlProp" Target="../ctrlProps/ctrlProp319.xml"/><Relationship Id="rId23" Type="http://schemas.openxmlformats.org/officeDocument/2006/relationships/ctrlProp" Target="../ctrlProps/ctrlProp327.xml"/><Relationship Id="rId28" Type="http://schemas.openxmlformats.org/officeDocument/2006/relationships/ctrlProp" Target="../ctrlProps/ctrlProp332.xml"/><Relationship Id="rId36" Type="http://schemas.openxmlformats.org/officeDocument/2006/relationships/ctrlProp" Target="../ctrlProps/ctrlProp340.xml"/><Relationship Id="rId49" Type="http://schemas.openxmlformats.org/officeDocument/2006/relationships/ctrlProp" Target="../ctrlProps/ctrlProp353.xml"/><Relationship Id="rId57" Type="http://schemas.openxmlformats.org/officeDocument/2006/relationships/ctrlProp" Target="../ctrlProps/ctrlProp361.xml"/><Relationship Id="rId10" Type="http://schemas.openxmlformats.org/officeDocument/2006/relationships/ctrlProp" Target="../ctrlProps/ctrlProp314.xml"/><Relationship Id="rId31" Type="http://schemas.openxmlformats.org/officeDocument/2006/relationships/ctrlProp" Target="../ctrlProps/ctrlProp335.xml"/><Relationship Id="rId44" Type="http://schemas.openxmlformats.org/officeDocument/2006/relationships/ctrlProp" Target="../ctrlProps/ctrlProp348.xml"/><Relationship Id="rId52" Type="http://schemas.openxmlformats.org/officeDocument/2006/relationships/ctrlProp" Target="../ctrlProps/ctrlProp35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showRowColHeaders="0" tabSelected="1" zoomScaleNormal="100" workbookViewId="0"/>
  </sheetViews>
  <sheetFormatPr defaultColWidth="0" defaultRowHeight="15" zeroHeight="1"/>
  <cols>
    <col min="1" max="1" width="4.5703125" style="567" customWidth="1"/>
    <col min="2" max="2" width="2.7109375" style="567" customWidth="1"/>
    <col min="3" max="3" width="9.7109375" style="567" customWidth="1"/>
    <col min="4" max="4" width="43.5703125" style="567" customWidth="1"/>
    <col min="5" max="5" width="7.85546875" style="567" customWidth="1"/>
    <col min="6" max="6" width="4.7109375" style="567" customWidth="1"/>
    <col min="7" max="7" width="5.28515625" style="567" customWidth="1"/>
    <col min="8" max="8" width="2.7109375" style="567" customWidth="1"/>
    <col min="9" max="9" width="9.7109375" style="567" customWidth="1"/>
    <col min="10" max="10" width="45.7109375" style="567" customWidth="1"/>
    <col min="11" max="11" width="3.5703125" style="567" customWidth="1"/>
    <col min="12" max="12" width="4.140625" style="567" customWidth="1"/>
    <col min="13" max="16384" width="9.140625" hidden="1"/>
  </cols>
  <sheetData>
    <row r="1" spans="1:12" ht="15.75">
      <c r="A1" s="460"/>
      <c r="B1" s="461"/>
      <c r="C1" s="461"/>
      <c r="D1" s="461"/>
      <c r="E1" s="461"/>
      <c r="F1" s="461"/>
      <c r="G1" s="461"/>
      <c r="H1" s="461"/>
      <c r="I1" s="461"/>
      <c r="J1" s="461"/>
      <c r="K1" s="462"/>
      <c r="L1" s="463"/>
    </row>
    <row r="2" spans="1:12" ht="6.75" customHeight="1">
      <c r="A2" s="464"/>
      <c r="B2" s="465"/>
      <c r="C2" s="466"/>
      <c r="D2" s="466"/>
      <c r="E2" s="466"/>
      <c r="F2" s="466"/>
      <c r="G2" s="466"/>
      <c r="H2" s="466"/>
      <c r="I2" s="466"/>
      <c r="J2" s="466"/>
      <c r="K2" s="467"/>
      <c r="L2" s="468"/>
    </row>
    <row r="3" spans="1:12" ht="42" customHeight="1">
      <c r="A3" s="464"/>
      <c r="B3" s="469"/>
      <c r="C3" s="592" t="s">
        <v>522</v>
      </c>
      <c r="D3" s="592"/>
      <c r="E3" s="592"/>
      <c r="F3" s="592"/>
      <c r="G3" s="592"/>
      <c r="H3" s="592"/>
      <c r="I3" s="592"/>
      <c r="J3" s="592"/>
      <c r="K3" s="593"/>
      <c r="L3" s="468"/>
    </row>
    <row r="4" spans="1:12" ht="6" customHeight="1">
      <c r="A4" s="464"/>
      <c r="B4" s="470"/>
      <c r="C4" s="471"/>
      <c r="D4" s="471"/>
      <c r="E4" s="471"/>
      <c r="F4" s="471"/>
      <c r="G4" s="471"/>
      <c r="H4" s="471"/>
      <c r="I4" s="471"/>
      <c r="J4" s="471"/>
      <c r="K4" s="472"/>
      <c r="L4" s="468"/>
    </row>
    <row r="5" spans="1:12" ht="15.75">
      <c r="A5" s="464"/>
      <c r="B5" s="473"/>
      <c r="C5" s="473"/>
      <c r="D5" s="473"/>
      <c r="E5" s="473"/>
      <c r="F5" s="473"/>
      <c r="G5" s="474"/>
      <c r="H5" s="474"/>
      <c r="I5" s="474"/>
      <c r="J5" s="474"/>
      <c r="K5" s="474"/>
      <c r="L5" s="475"/>
    </row>
    <row r="6" spans="1:12" ht="8.1" customHeight="1">
      <c r="A6" s="464"/>
      <c r="B6" s="476"/>
      <c r="C6" s="477"/>
      <c r="D6" s="478"/>
      <c r="E6" s="479"/>
      <c r="F6" s="473"/>
      <c r="G6" s="476"/>
      <c r="H6" s="478"/>
      <c r="I6" s="478"/>
      <c r="J6" s="478"/>
      <c r="K6" s="479"/>
      <c r="L6" s="475"/>
    </row>
    <row r="7" spans="1:12" ht="8.1" customHeight="1">
      <c r="A7" s="464"/>
      <c r="B7" s="480"/>
      <c r="C7" s="481"/>
      <c r="D7" s="482"/>
      <c r="E7" s="483"/>
      <c r="F7" s="473"/>
      <c r="G7" s="480"/>
      <c r="H7" s="484"/>
      <c r="I7" s="484"/>
      <c r="J7" s="484"/>
      <c r="K7" s="483"/>
      <c r="L7" s="475"/>
    </row>
    <row r="8" spans="1:12" ht="27">
      <c r="A8" s="464"/>
      <c r="B8" s="480"/>
      <c r="C8" s="594" t="s">
        <v>523</v>
      </c>
      <c r="D8" s="595"/>
      <c r="E8" s="483"/>
      <c r="F8" s="473"/>
      <c r="G8" s="480"/>
      <c r="H8" s="484"/>
      <c r="I8" s="594" t="s">
        <v>524</v>
      </c>
      <c r="J8" s="595"/>
      <c r="K8" s="483"/>
      <c r="L8" s="475"/>
    </row>
    <row r="9" spans="1:12" ht="8.1" customHeight="1">
      <c r="A9" s="464"/>
      <c r="B9" s="480"/>
      <c r="C9" s="481"/>
      <c r="D9" s="482"/>
      <c r="E9" s="483"/>
      <c r="F9" s="473"/>
      <c r="G9" s="480"/>
      <c r="H9" s="484"/>
      <c r="I9" s="484"/>
      <c r="J9" s="484"/>
      <c r="K9" s="483"/>
      <c r="L9" s="475"/>
    </row>
    <row r="10" spans="1:12" ht="30" customHeight="1">
      <c r="A10" s="464"/>
      <c r="B10" s="480"/>
      <c r="C10" s="485"/>
      <c r="D10" s="486" t="s">
        <v>459</v>
      </c>
      <c r="E10" s="483"/>
      <c r="F10" s="473"/>
      <c r="G10" s="480"/>
      <c r="H10" s="484"/>
      <c r="I10" s="485"/>
      <c r="J10" s="487" t="s">
        <v>458</v>
      </c>
      <c r="K10" s="483"/>
      <c r="L10" s="475"/>
    </row>
    <row r="11" spans="1:12" ht="8.1" customHeight="1">
      <c r="A11" s="464"/>
      <c r="B11" s="480"/>
      <c r="C11" s="484"/>
      <c r="D11" s="484"/>
      <c r="E11" s="483"/>
      <c r="F11" s="473"/>
      <c r="G11" s="480"/>
      <c r="H11" s="484"/>
      <c r="I11" s="484"/>
      <c r="J11" s="484"/>
      <c r="K11" s="483"/>
      <c r="L11" s="475"/>
    </row>
    <row r="12" spans="1:12" ht="30" customHeight="1">
      <c r="A12" s="464"/>
      <c r="B12" s="480"/>
      <c r="C12" s="485"/>
      <c r="D12" s="488" t="s">
        <v>460</v>
      </c>
      <c r="E12" s="483"/>
      <c r="F12" s="473"/>
      <c r="G12" s="480"/>
      <c r="H12" s="484"/>
      <c r="I12" s="485"/>
      <c r="J12" s="487" t="s">
        <v>468</v>
      </c>
      <c r="K12" s="483"/>
      <c r="L12" s="475"/>
    </row>
    <row r="13" spans="1:12" ht="8.1" customHeight="1">
      <c r="A13" s="464"/>
      <c r="B13" s="480"/>
      <c r="C13" s="484"/>
      <c r="D13" s="484"/>
      <c r="E13" s="483"/>
      <c r="F13" s="473"/>
      <c r="G13" s="480"/>
      <c r="H13" s="484"/>
      <c r="I13" s="484"/>
      <c r="J13" s="484"/>
      <c r="K13" s="483"/>
      <c r="L13" s="475"/>
    </row>
    <row r="14" spans="1:12" ht="30" customHeight="1">
      <c r="A14" s="464"/>
      <c r="B14" s="480"/>
      <c r="C14" s="485"/>
      <c r="D14" s="486" t="s">
        <v>461</v>
      </c>
      <c r="E14" s="483"/>
      <c r="F14" s="473"/>
      <c r="G14" s="480"/>
      <c r="H14" s="484"/>
      <c r="I14" s="485"/>
      <c r="J14" s="487" t="s">
        <v>469</v>
      </c>
      <c r="K14" s="483"/>
      <c r="L14" s="475"/>
    </row>
    <row r="15" spans="1:12" ht="8.1" customHeight="1">
      <c r="A15" s="464"/>
      <c r="B15" s="480"/>
      <c r="C15" s="484"/>
      <c r="D15" s="484"/>
      <c r="E15" s="483"/>
      <c r="F15" s="473"/>
      <c r="G15" s="480"/>
      <c r="H15" s="484"/>
      <c r="I15" s="484"/>
      <c r="J15" s="484"/>
      <c r="K15" s="483"/>
      <c r="L15" s="475"/>
    </row>
    <row r="16" spans="1:12" ht="30" customHeight="1">
      <c r="A16" s="464"/>
      <c r="B16" s="480"/>
      <c r="C16" s="485"/>
      <c r="D16" s="486" t="s">
        <v>462</v>
      </c>
      <c r="E16" s="483"/>
      <c r="F16" s="473"/>
      <c r="G16" s="480"/>
      <c r="H16" s="484"/>
      <c r="I16" s="485"/>
      <c r="J16" s="487" t="s">
        <v>470</v>
      </c>
      <c r="K16" s="483"/>
      <c r="L16" s="475"/>
    </row>
    <row r="17" spans="1:12" ht="8.1" customHeight="1">
      <c r="A17" s="464"/>
      <c r="B17" s="480"/>
      <c r="C17" s="484"/>
      <c r="D17" s="484"/>
      <c r="E17" s="483"/>
      <c r="F17" s="473"/>
      <c r="G17" s="480"/>
      <c r="H17" s="484"/>
      <c r="I17" s="484"/>
      <c r="J17" s="484"/>
      <c r="K17" s="483"/>
      <c r="L17" s="475"/>
    </row>
    <row r="18" spans="1:12" ht="30" customHeight="1">
      <c r="A18" s="464"/>
      <c r="B18" s="480"/>
      <c r="C18" s="489"/>
      <c r="D18" s="486" t="s">
        <v>463</v>
      </c>
      <c r="E18" s="483"/>
      <c r="F18" s="473"/>
      <c r="G18" s="480"/>
      <c r="H18" s="484"/>
      <c r="I18" s="485"/>
      <c r="J18" s="487" t="s">
        <v>471</v>
      </c>
      <c r="K18" s="483"/>
      <c r="L18" s="475"/>
    </row>
    <row r="19" spans="1:12" ht="8.1" customHeight="1">
      <c r="A19" s="464"/>
      <c r="B19" s="480"/>
      <c r="C19" s="484"/>
      <c r="D19" s="484"/>
      <c r="E19" s="483"/>
      <c r="F19" s="473"/>
      <c r="G19" s="480"/>
      <c r="H19" s="484"/>
      <c r="I19" s="484"/>
      <c r="J19" s="484"/>
      <c r="K19" s="483"/>
      <c r="L19" s="475"/>
    </row>
    <row r="20" spans="1:12" ht="30" customHeight="1">
      <c r="A20" s="464"/>
      <c r="B20" s="480"/>
      <c r="C20" s="485"/>
      <c r="D20" s="486" t="s">
        <v>464</v>
      </c>
      <c r="E20" s="483"/>
      <c r="F20" s="473"/>
      <c r="G20" s="480"/>
      <c r="H20" s="484"/>
      <c r="I20" s="485"/>
      <c r="J20" s="487" t="s">
        <v>472</v>
      </c>
      <c r="K20" s="483"/>
      <c r="L20" s="475"/>
    </row>
    <row r="21" spans="1:12" ht="8.1" customHeight="1">
      <c r="A21" s="464"/>
      <c r="B21" s="480"/>
      <c r="C21" s="484"/>
      <c r="D21" s="484"/>
      <c r="E21" s="483"/>
      <c r="F21" s="473"/>
      <c r="G21" s="480"/>
      <c r="H21" s="484"/>
      <c r="I21" s="484"/>
      <c r="J21" s="484"/>
      <c r="K21" s="483"/>
      <c r="L21" s="475"/>
    </row>
    <row r="22" spans="1:12" ht="30" customHeight="1">
      <c r="A22" s="464"/>
      <c r="B22" s="480"/>
      <c r="C22" s="485"/>
      <c r="D22" s="486" t="s">
        <v>465</v>
      </c>
      <c r="E22" s="483"/>
      <c r="F22" s="473"/>
      <c r="G22" s="480"/>
      <c r="H22" s="484"/>
      <c r="I22" s="485"/>
      <c r="J22" s="487" t="s">
        <v>473</v>
      </c>
      <c r="K22" s="483"/>
      <c r="L22" s="475"/>
    </row>
    <row r="23" spans="1:12" ht="8.1" customHeight="1">
      <c r="A23" s="464"/>
      <c r="B23" s="480"/>
      <c r="C23" s="484"/>
      <c r="D23" s="490"/>
      <c r="E23" s="483"/>
      <c r="F23" s="473"/>
      <c r="G23" s="480"/>
      <c r="H23" s="484"/>
      <c r="I23" s="484"/>
      <c r="J23" s="490"/>
      <c r="K23" s="483"/>
      <c r="L23" s="475"/>
    </row>
    <row r="24" spans="1:12" ht="30" customHeight="1">
      <c r="A24" s="464"/>
      <c r="B24" s="480"/>
      <c r="C24" s="485"/>
      <c r="D24" s="486" t="s">
        <v>466</v>
      </c>
      <c r="E24" s="483"/>
      <c r="F24" s="473"/>
      <c r="G24" s="480"/>
      <c r="H24" s="484"/>
      <c r="I24" s="485"/>
      <c r="J24" s="487" t="s">
        <v>474</v>
      </c>
      <c r="K24" s="483"/>
      <c r="L24" s="475"/>
    </row>
    <row r="25" spans="1:12" ht="8.1" customHeight="1">
      <c r="A25" s="464"/>
      <c r="B25" s="480"/>
      <c r="C25" s="484"/>
      <c r="D25" s="484"/>
      <c r="E25" s="483"/>
      <c r="F25" s="473"/>
      <c r="G25" s="480"/>
      <c r="H25" s="484"/>
      <c r="I25" s="484"/>
      <c r="J25" s="484"/>
      <c r="K25" s="483"/>
      <c r="L25" s="475"/>
    </row>
    <row r="26" spans="1:12" ht="30" customHeight="1">
      <c r="A26" s="464"/>
      <c r="B26" s="480"/>
      <c r="C26" s="485"/>
      <c r="D26" s="486" t="s">
        <v>467</v>
      </c>
      <c r="E26" s="483"/>
      <c r="F26" s="473"/>
      <c r="G26" s="480"/>
      <c r="H26" s="484"/>
      <c r="I26" s="485"/>
      <c r="J26" s="487" t="s">
        <v>475</v>
      </c>
      <c r="K26" s="483"/>
      <c r="L26" s="475"/>
    </row>
    <row r="27" spans="1:12" ht="15.75">
      <c r="A27" s="464"/>
      <c r="B27" s="480"/>
      <c r="C27" s="484"/>
      <c r="D27" s="484"/>
      <c r="E27" s="483"/>
      <c r="F27" s="473"/>
      <c r="G27" s="480"/>
      <c r="H27" s="484"/>
      <c r="I27" s="484"/>
      <c r="J27" s="484"/>
      <c r="K27" s="483"/>
      <c r="L27" s="475"/>
    </row>
    <row r="28" spans="1:12" ht="21" customHeight="1">
      <c r="A28" s="491"/>
      <c r="B28" s="474"/>
      <c r="C28" s="474"/>
      <c r="D28" s="474"/>
      <c r="E28" s="474"/>
      <c r="F28" s="474"/>
      <c r="G28" s="474"/>
      <c r="H28" s="474"/>
      <c r="I28" s="474"/>
      <c r="J28" s="565"/>
      <c r="K28" s="565"/>
      <c r="L28" s="566" t="s">
        <v>525</v>
      </c>
    </row>
    <row r="29" spans="1:12"/>
    <row r="30" spans="1:12"/>
  </sheetData>
  <sheetProtection password="CE28" sheet="1" objects="1" scenarios="1"/>
  <mergeCells count="3">
    <mergeCell ref="C3:K3"/>
    <mergeCell ref="C8:D8"/>
    <mergeCell ref="I8:J8"/>
  </mergeCell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00000"/>
  </sheetPr>
  <dimension ref="A1:I43"/>
  <sheetViews>
    <sheetView zoomScaleNormal="100" workbookViewId="0">
      <selection activeCell="H47" sqref="H47"/>
    </sheetView>
  </sheetViews>
  <sheetFormatPr defaultColWidth="0" defaultRowHeight="15"/>
  <cols>
    <col min="1" max="1" width="6" customWidth="1"/>
    <col min="2" max="2" width="5" customWidth="1"/>
    <col min="3" max="3" width="18.28515625" customWidth="1"/>
    <col min="4" max="4" width="3.5703125" customWidth="1"/>
    <col min="5" max="5" width="13.7109375" customWidth="1"/>
    <col min="6" max="7" width="14.7109375" customWidth="1"/>
    <col min="8" max="8" width="15.7109375" customWidth="1"/>
    <col min="9" max="9" width="4.5703125" customWidth="1"/>
    <col min="10" max="16384" width="9.140625" hidden="1"/>
  </cols>
  <sheetData>
    <row r="1" spans="2:9" ht="15.75">
      <c r="B1" s="598" t="s">
        <v>0</v>
      </c>
      <c r="C1" s="598"/>
      <c r="D1" s="598"/>
      <c r="E1" s="598"/>
      <c r="F1" s="598"/>
      <c r="G1" s="598"/>
      <c r="H1" s="598"/>
      <c r="I1" s="29"/>
    </row>
    <row r="2" spans="2:9" ht="15.75">
      <c r="B2" s="598" t="s">
        <v>1</v>
      </c>
      <c r="C2" s="598"/>
      <c r="D2" s="598"/>
      <c r="E2" s="598"/>
      <c r="F2" s="598"/>
      <c r="G2" s="598"/>
      <c r="H2" s="598"/>
      <c r="I2" s="29"/>
    </row>
    <row r="3" spans="2:9" ht="9.75" customHeight="1">
      <c r="B3" s="1"/>
      <c r="C3" s="1"/>
      <c r="D3" s="1"/>
      <c r="E3" s="1"/>
      <c r="F3" s="1"/>
      <c r="G3" s="1"/>
      <c r="H3" s="1"/>
      <c r="I3" s="29"/>
    </row>
    <row r="4" spans="2:9">
      <c r="B4" s="2" t="s">
        <v>2</v>
      </c>
      <c r="C4" s="3" t="s">
        <v>3</v>
      </c>
      <c r="D4" s="4" t="s">
        <v>4</v>
      </c>
      <c r="E4" s="5" t="s">
        <v>605</v>
      </c>
      <c r="F4" s="6"/>
      <c r="G4" s="6"/>
      <c r="H4" s="6"/>
      <c r="I4" s="30"/>
    </row>
    <row r="5" spans="2:9">
      <c r="B5" s="2"/>
      <c r="C5" s="3" t="s">
        <v>5</v>
      </c>
      <c r="D5" s="4" t="s">
        <v>4</v>
      </c>
      <c r="E5" s="8" t="s">
        <v>606</v>
      </c>
      <c r="F5" s="9"/>
      <c r="G5" s="9"/>
      <c r="H5" s="6"/>
      <c r="I5" s="30"/>
    </row>
    <row r="6" spans="2:9">
      <c r="B6" s="2"/>
      <c r="C6" s="3" t="s">
        <v>6</v>
      </c>
      <c r="D6" s="4" t="s">
        <v>4</v>
      </c>
      <c r="E6" s="10"/>
      <c r="F6" s="9"/>
      <c r="G6" s="9"/>
      <c r="H6" s="6"/>
      <c r="I6" s="30"/>
    </row>
    <row r="7" spans="2:9">
      <c r="B7" s="2"/>
      <c r="C7" s="3" t="s">
        <v>7</v>
      </c>
      <c r="D7" s="4" t="s">
        <v>4</v>
      </c>
      <c r="E7" s="8" t="s">
        <v>540</v>
      </c>
      <c r="F7" s="9"/>
      <c r="G7" s="9"/>
      <c r="H7" s="6"/>
      <c r="I7" s="30"/>
    </row>
    <row r="8" spans="2:9">
      <c r="B8" s="2"/>
      <c r="C8" s="3" t="s">
        <v>8</v>
      </c>
      <c r="D8" s="4" t="s">
        <v>4</v>
      </c>
      <c r="E8" s="8" t="s">
        <v>240</v>
      </c>
      <c r="F8" s="11" t="s">
        <v>241</v>
      </c>
      <c r="G8" s="582" t="s">
        <v>246</v>
      </c>
      <c r="H8" s="6"/>
      <c r="I8" s="30"/>
    </row>
    <row r="9" spans="2:9">
      <c r="B9" s="2"/>
      <c r="C9" s="3" t="s">
        <v>9</v>
      </c>
      <c r="D9" s="4" t="s">
        <v>4</v>
      </c>
      <c r="E9" s="8" t="s">
        <v>10</v>
      </c>
      <c r="F9" s="9"/>
      <c r="G9" s="9"/>
      <c r="H9" s="6"/>
      <c r="I9" s="30"/>
    </row>
    <row r="10" spans="2:9">
      <c r="B10" s="2"/>
      <c r="C10" s="3" t="s">
        <v>11</v>
      </c>
      <c r="D10" s="4" t="s">
        <v>4</v>
      </c>
      <c r="E10" s="8" t="s">
        <v>541</v>
      </c>
      <c r="F10" s="9"/>
      <c r="G10" s="9"/>
      <c r="H10" s="6"/>
      <c r="I10" s="30"/>
    </row>
    <row r="11" spans="2:9">
      <c r="B11" s="2"/>
      <c r="C11" s="3" t="s">
        <v>12</v>
      </c>
      <c r="D11" s="4" t="s">
        <v>4</v>
      </c>
      <c r="E11" s="8" t="s">
        <v>242</v>
      </c>
      <c r="F11" s="9"/>
      <c r="G11" s="9"/>
      <c r="H11" s="6"/>
      <c r="I11" s="30"/>
    </row>
    <row r="12" spans="2:9">
      <c r="B12" s="2"/>
      <c r="C12" s="3" t="s">
        <v>13</v>
      </c>
      <c r="D12" s="4" t="s">
        <v>4</v>
      </c>
      <c r="E12" s="8" t="s">
        <v>243</v>
      </c>
      <c r="F12" s="9"/>
      <c r="G12" s="9"/>
      <c r="H12" s="6"/>
      <c r="I12" s="30"/>
    </row>
    <row r="13" spans="2:9">
      <c r="B13" s="2"/>
      <c r="C13" s="3" t="s">
        <v>14</v>
      </c>
      <c r="D13" s="4" t="s">
        <v>4</v>
      </c>
      <c r="E13" s="8" t="s">
        <v>542</v>
      </c>
      <c r="F13" s="9"/>
      <c r="G13" s="9"/>
      <c r="H13" s="6"/>
      <c r="I13" s="30"/>
    </row>
    <row r="14" spans="2:9">
      <c r="B14" s="2"/>
      <c r="C14" s="3" t="s">
        <v>15</v>
      </c>
      <c r="D14" s="4" t="s">
        <v>4</v>
      </c>
      <c r="E14" s="581" t="s">
        <v>244</v>
      </c>
      <c r="F14" s="9"/>
      <c r="G14" s="9"/>
      <c r="H14" s="6"/>
      <c r="I14" s="30"/>
    </row>
    <row r="15" spans="2:9">
      <c r="B15" s="2"/>
      <c r="C15" s="3" t="s">
        <v>16</v>
      </c>
      <c r="D15" s="4" t="s">
        <v>4</v>
      </c>
      <c r="E15" s="12">
        <v>2023</v>
      </c>
      <c r="F15" s="6"/>
      <c r="G15" s="6"/>
      <c r="H15" s="6"/>
      <c r="I15" s="30"/>
    </row>
    <row r="16" spans="2:9" ht="7.5" customHeight="1">
      <c r="B16" s="2"/>
      <c r="C16" s="3"/>
      <c r="D16" s="4"/>
      <c r="E16" s="13"/>
      <c r="F16" s="13"/>
      <c r="G16" s="13"/>
      <c r="H16" s="16"/>
      <c r="I16" s="30"/>
    </row>
    <row r="17" spans="2:9">
      <c r="B17" s="2" t="s">
        <v>17</v>
      </c>
      <c r="C17" s="3" t="s">
        <v>20</v>
      </c>
      <c r="D17" s="4" t="s">
        <v>4</v>
      </c>
      <c r="E17" s="14" t="s">
        <v>607</v>
      </c>
      <c r="F17" s="6"/>
      <c r="G17" s="6"/>
      <c r="H17" s="6"/>
      <c r="I17" s="30"/>
    </row>
    <row r="18" spans="2:9">
      <c r="B18" s="2"/>
      <c r="C18" s="3" t="s">
        <v>21</v>
      </c>
      <c r="D18" s="4" t="s">
        <v>4</v>
      </c>
      <c r="E18" s="10" t="s">
        <v>22</v>
      </c>
      <c r="F18" s="9"/>
      <c r="G18" s="9"/>
      <c r="H18" s="6"/>
      <c r="I18" s="30"/>
    </row>
    <row r="19" spans="2:9">
      <c r="B19" s="2"/>
      <c r="C19" s="3" t="s">
        <v>23</v>
      </c>
      <c r="D19" s="4" t="s">
        <v>4</v>
      </c>
      <c r="E19" s="10" t="s">
        <v>608</v>
      </c>
      <c r="F19" s="9"/>
      <c r="G19" s="9"/>
      <c r="H19" s="6"/>
      <c r="I19" s="30"/>
    </row>
    <row r="20" spans="2:9">
      <c r="B20" s="2"/>
      <c r="C20" s="3" t="s">
        <v>24</v>
      </c>
      <c r="D20" s="4" t="s">
        <v>4</v>
      </c>
      <c r="E20" s="10" t="s">
        <v>609</v>
      </c>
      <c r="F20" s="9"/>
      <c r="G20" s="9"/>
      <c r="H20" s="6"/>
      <c r="I20" s="30"/>
    </row>
    <row r="21" spans="2:9">
      <c r="B21" s="2"/>
      <c r="C21" s="3" t="s">
        <v>25</v>
      </c>
      <c r="D21" s="4" t="s">
        <v>4</v>
      </c>
      <c r="E21" s="10" t="s">
        <v>610</v>
      </c>
      <c r="F21" s="9"/>
      <c r="G21" s="9"/>
      <c r="H21" s="6"/>
      <c r="I21" s="30"/>
    </row>
    <row r="22" spans="2:9">
      <c r="B22" s="2"/>
      <c r="C22" s="3" t="s">
        <v>26</v>
      </c>
      <c r="D22" s="4" t="s">
        <v>4</v>
      </c>
      <c r="E22" s="10" t="s">
        <v>112</v>
      </c>
      <c r="F22" s="9"/>
      <c r="G22" s="9"/>
      <c r="H22" s="6"/>
      <c r="I22" s="30"/>
    </row>
    <row r="23" spans="2:9" ht="9" customHeight="1">
      <c r="B23" s="2"/>
      <c r="C23" s="3"/>
      <c r="D23" s="4"/>
      <c r="E23" s="15"/>
      <c r="F23" s="16"/>
      <c r="G23" s="16"/>
      <c r="H23" s="16"/>
      <c r="I23" s="30"/>
    </row>
    <row r="24" spans="2:9">
      <c r="B24" s="2" t="s">
        <v>19</v>
      </c>
      <c r="C24" s="3" t="s">
        <v>28</v>
      </c>
      <c r="D24" s="4" t="s">
        <v>4</v>
      </c>
      <c r="E24" s="5" t="s">
        <v>603</v>
      </c>
      <c r="F24" s="6"/>
      <c r="G24" s="6"/>
      <c r="H24" s="6"/>
      <c r="I24" s="30"/>
    </row>
    <row r="25" spans="2:9">
      <c r="B25" s="2"/>
      <c r="C25" s="3" t="s">
        <v>29</v>
      </c>
      <c r="D25" s="4" t="s">
        <v>4</v>
      </c>
      <c r="E25" s="8" t="s">
        <v>604</v>
      </c>
      <c r="F25" s="9"/>
      <c r="G25" s="9"/>
      <c r="H25" s="6"/>
      <c r="I25" s="30"/>
    </row>
    <row r="26" spans="2:9">
      <c r="B26" s="2"/>
      <c r="C26" s="3" t="s">
        <v>30</v>
      </c>
      <c r="D26" s="4" t="s">
        <v>4</v>
      </c>
      <c r="E26" s="10" t="s">
        <v>543</v>
      </c>
      <c r="F26" s="9"/>
      <c r="G26" s="9"/>
      <c r="H26" s="6"/>
      <c r="I26" s="30"/>
    </row>
    <row r="27" spans="2:9">
      <c r="B27" s="2"/>
      <c r="C27" s="3" t="s">
        <v>31</v>
      </c>
      <c r="D27" s="4" t="s">
        <v>4</v>
      </c>
      <c r="E27" s="10" t="s">
        <v>544</v>
      </c>
      <c r="F27" s="9"/>
      <c r="G27" s="9"/>
      <c r="H27" s="6"/>
      <c r="I27" s="30"/>
    </row>
    <row r="28" spans="2:9">
      <c r="B28" s="2"/>
      <c r="C28" s="3" t="s">
        <v>32</v>
      </c>
      <c r="D28" s="4" t="s">
        <v>4</v>
      </c>
      <c r="E28" s="17" t="s">
        <v>237</v>
      </c>
      <c r="F28" s="9"/>
      <c r="G28" s="9"/>
      <c r="H28" s="6"/>
      <c r="I28" s="30"/>
    </row>
    <row r="29" spans="2:9">
      <c r="B29" s="2"/>
      <c r="C29" s="3" t="s">
        <v>33</v>
      </c>
      <c r="D29" s="4" t="s">
        <v>4</v>
      </c>
      <c r="E29" s="18" t="s">
        <v>238</v>
      </c>
      <c r="F29" s="9"/>
      <c r="G29" s="9"/>
      <c r="H29" s="6"/>
      <c r="I29" s="30"/>
    </row>
    <row r="30" spans="2:9" ht="9" customHeight="1">
      <c r="B30" s="2"/>
      <c r="C30" s="3"/>
      <c r="D30" s="4"/>
      <c r="E30" s="392"/>
      <c r="F30" s="13"/>
      <c r="G30" s="13"/>
      <c r="H30" s="7"/>
      <c r="I30" s="30"/>
    </row>
    <row r="31" spans="2:9" ht="15" customHeight="1">
      <c r="B31" s="2" t="s">
        <v>27</v>
      </c>
      <c r="C31" s="3" t="s">
        <v>420</v>
      </c>
      <c r="D31" s="393" t="s">
        <v>4</v>
      </c>
      <c r="E31" s="569" t="s">
        <v>535</v>
      </c>
      <c r="F31" s="568"/>
      <c r="G31" s="568"/>
      <c r="H31" s="568"/>
      <c r="I31" s="30"/>
    </row>
    <row r="32" spans="2:9" ht="15" customHeight="1">
      <c r="B32" s="2"/>
      <c r="C32" s="406" t="s">
        <v>429</v>
      </c>
      <c r="D32" s="603" t="s">
        <v>426</v>
      </c>
      <c r="E32" s="603"/>
      <c r="F32" s="406" t="s">
        <v>427</v>
      </c>
      <c r="G32" s="406" t="s">
        <v>428</v>
      </c>
      <c r="H32" s="406" t="s">
        <v>421</v>
      </c>
      <c r="I32" s="30"/>
    </row>
    <row r="33" spans="1:9" ht="24.95" customHeight="1">
      <c r="B33" s="2"/>
      <c r="C33" s="577">
        <v>5</v>
      </c>
      <c r="D33" s="606"/>
      <c r="E33" s="606"/>
      <c r="F33" s="576"/>
      <c r="G33" s="575"/>
      <c r="H33" s="575"/>
      <c r="I33" s="30"/>
    </row>
    <row r="34" spans="1:9" ht="8.25" customHeight="1">
      <c r="B34" s="2"/>
      <c r="C34" s="3"/>
      <c r="D34" s="393"/>
      <c r="F34" s="13"/>
      <c r="G34" s="13"/>
      <c r="H34" s="7"/>
      <c r="I34" s="30"/>
    </row>
    <row r="35" spans="1:9" ht="15" customHeight="1">
      <c r="B35" s="2" t="s">
        <v>419</v>
      </c>
      <c r="C35" s="3" t="s">
        <v>425</v>
      </c>
      <c r="D35" s="393" t="s">
        <v>4</v>
      </c>
      <c r="E35" s="569" t="s">
        <v>535</v>
      </c>
      <c r="F35" s="13"/>
      <c r="G35" s="13"/>
      <c r="H35" s="7"/>
      <c r="I35" s="30"/>
    </row>
    <row r="36" spans="1:9" ht="15" customHeight="1">
      <c r="B36" s="2"/>
      <c r="C36" s="601" t="s">
        <v>423</v>
      </c>
      <c r="D36" s="602"/>
      <c r="E36" s="603" t="s">
        <v>422</v>
      </c>
      <c r="F36" s="603"/>
      <c r="G36" s="601" t="s">
        <v>424</v>
      </c>
      <c r="H36" s="602"/>
      <c r="I36" s="30"/>
    </row>
    <row r="37" spans="1:9" ht="24.95" customHeight="1">
      <c r="B37" s="2"/>
      <c r="C37" s="596">
        <v>3</v>
      </c>
      <c r="D37" s="597"/>
      <c r="E37" s="606"/>
      <c r="F37" s="606"/>
      <c r="G37" s="604"/>
      <c r="H37" s="605"/>
      <c r="I37" s="30"/>
    </row>
    <row r="38" spans="1:9" ht="9" customHeight="1">
      <c r="B38" s="2"/>
      <c r="C38" s="574"/>
      <c r="D38" s="574"/>
      <c r="E38" s="574"/>
      <c r="F38" s="574"/>
      <c r="G38" s="574"/>
      <c r="H38" s="574"/>
      <c r="I38" s="30"/>
    </row>
    <row r="39" spans="1:9" ht="14.25" customHeight="1">
      <c r="B39" s="2" t="s">
        <v>538</v>
      </c>
      <c r="C39" s="3" t="s">
        <v>539</v>
      </c>
      <c r="D39" s="4"/>
      <c r="E39" s="392"/>
      <c r="F39" s="13"/>
      <c r="G39" s="13"/>
      <c r="H39" s="7"/>
      <c r="I39" s="30"/>
    </row>
    <row r="40" spans="1:9" ht="30" customHeight="1">
      <c r="A40" s="458"/>
      <c r="B40" s="459"/>
      <c r="C40" s="607" t="s">
        <v>408</v>
      </c>
      <c r="D40" s="608"/>
      <c r="E40" s="609"/>
      <c r="F40" s="19" t="s">
        <v>34</v>
      </c>
      <c r="G40" s="578"/>
      <c r="H40" s="20" t="s">
        <v>35</v>
      </c>
      <c r="I40" s="31"/>
    </row>
    <row r="41" spans="1:9" ht="30" customHeight="1">
      <c r="B41" s="395"/>
      <c r="C41" s="394" t="s">
        <v>237</v>
      </c>
      <c r="D41" s="20" t="s">
        <v>36</v>
      </c>
      <c r="E41" s="21" t="s">
        <v>238</v>
      </c>
      <c r="F41" s="19" t="s">
        <v>37</v>
      </c>
      <c r="G41" s="580">
        <v>2</v>
      </c>
      <c r="H41" s="599" t="s">
        <v>239</v>
      </c>
      <c r="I41" s="31"/>
    </row>
    <row r="42" spans="1:9" ht="30" customHeight="1">
      <c r="B42" s="395"/>
      <c r="C42" s="20" t="s">
        <v>39</v>
      </c>
      <c r="D42" s="20"/>
      <c r="E42" s="22" t="s">
        <v>39</v>
      </c>
      <c r="F42" s="19" t="s">
        <v>40</v>
      </c>
      <c r="G42" s="579"/>
      <c r="H42" s="600"/>
      <c r="I42" s="31"/>
    </row>
    <row r="43" spans="1:9">
      <c r="I43" s="28"/>
    </row>
  </sheetData>
  <protectedRanges>
    <protectedRange sqref="C21" name="Range5"/>
    <protectedRange sqref="H41:H42" name="Range4"/>
    <protectedRange algorithmName="SHA-512" hashValue="qSIvlihhI5CAlJVUMCXzXhqMIcodNpjkT7QAtN7ZupRFC56iErH5bkEYULBduy+qHlcVUc1iE4nT2V6MsKn6aA==" saltValue="C5V/ju43AVrlZkMB5FNxHA==" spinCount="100000" sqref="E4:E15 F8:G8" name="Range1"/>
    <protectedRange sqref="E17:E22" name="Range2"/>
    <protectedRange sqref="C41 E41 G40:G41 C37:C38 E39 D36 E24:E30 C32:D32 F32:H32 C33" name="Range3"/>
  </protectedRanges>
  <mergeCells count="12">
    <mergeCell ref="C37:D37"/>
    <mergeCell ref="B1:H1"/>
    <mergeCell ref="B2:H2"/>
    <mergeCell ref="H41:H42"/>
    <mergeCell ref="C36:D36"/>
    <mergeCell ref="E36:F36"/>
    <mergeCell ref="G36:H36"/>
    <mergeCell ref="G37:H37"/>
    <mergeCell ref="E37:F37"/>
    <mergeCell ref="D32:E32"/>
    <mergeCell ref="D33:E33"/>
    <mergeCell ref="C40:E40"/>
  </mergeCells>
  <printOptions horizontalCentered="1"/>
  <pageMargins left="0.70866141732283472" right="0.70866141732283472" top="0.74803149606299213" bottom="0.74803149606299213" header="0.31496062992125984" footer="0.31496062992125984"/>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defaultSize="0" autoFill="0" autoLine="0" autoPict="0">
                <anchor moveWithCells="1">
                  <from>
                    <xdr:col>2</xdr:col>
                    <xdr:colOff>628650</xdr:colOff>
                    <xdr:row>36</xdr:row>
                    <xdr:rowOff>66675</xdr:rowOff>
                  </from>
                  <to>
                    <xdr:col>2</xdr:col>
                    <xdr:colOff>942975</xdr:colOff>
                    <xdr:row>36</xdr:row>
                    <xdr:rowOff>266700</xdr:rowOff>
                  </to>
                </anchor>
              </controlPr>
            </control>
          </mc:Choice>
        </mc:AlternateContent>
        <mc:AlternateContent xmlns:mc="http://schemas.openxmlformats.org/markup-compatibility/2006">
          <mc:Choice Requires="x14">
            <control shapeId="1028" r:id="rId5" name="Option Button 4">
              <controlPr defaultSize="0" autoFill="0" autoLine="0" autoPict="0">
                <anchor moveWithCells="1">
                  <from>
                    <xdr:col>4</xdr:col>
                    <xdr:colOff>838200</xdr:colOff>
                    <xdr:row>36</xdr:row>
                    <xdr:rowOff>66675</xdr:rowOff>
                  </from>
                  <to>
                    <xdr:col>5</xdr:col>
                    <xdr:colOff>238125</xdr:colOff>
                    <xdr:row>36</xdr:row>
                    <xdr:rowOff>266700</xdr:rowOff>
                  </to>
                </anchor>
              </controlPr>
            </control>
          </mc:Choice>
        </mc:AlternateContent>
        <mc:AlternateContent xmlns:mc="http://schemas.openxmlformats.org/markup-compatibility/2006">
          <mc:Choice Requires="x14">
            <control shapeId="1029" r:id="rId6" name="Option Button 5">
              <controlPr defaultSize="0" autoFill="0" autoLine="0" autoPict="0">
                <anchor moveWithCells="1">
                  <from>
                    <xdr:col>6</xdr:col>
                    <xdr:colOff>857250</xdr:colOff>
                    <xdr:row>36</xdr:row>
                    <xdr:rowOff>66675</xdr:rowOff>
                  </from>
                  <to>
                    <xdr:col>7</xdr:col>
                    <xdr:colOff>190500</xdr:colOff>
                    <xdr:row>36</xdr:row>
                    <xdr:rowOff>266700</xdr:rowOff>
                  </to>
                </anchor>
              </controlPr>
            </control>
          </mc:Choice>
        </mc:AlternateContent>
        <mc:AlternateContent xmlns:mc="http://schemas.openxmlformats.org/markup-compatibility/2006">
          <mc:Choice Requires="x14">
            <control shapeId="1061" r:id="rId7" name="Option Button 37">
              <controlPr defaultSize="0" autoFill="0" autoLine="0" autoPict="0">
                <anchor moveWithCells="1">
                  <from>
                    <xdr:col>6</xdr:col>
                    <xdr:colOff>381000</xdr:colOff>
                    <xdr:row>39</xdr:row>
                    <xdr:rowOff>66675</xdr:rowOff>
                  </from>
                  <to>
                    <xdr:col>6</xdr:col>
                    <xdr:colOff>685800</xdr:colOff>
                    <xdr:row>39</xdr:row>
                    <xdr:rowOff>285750</xdr:rowOff>
                  </to>
                </anchor>
              </controlPr>
            </control>
          </mc:Choice>
        </mc:AlternateContent>
        <mc:AlternateContent xmlns:mc="http://schemas.openxmlformats.org/markup-compatibility/2006">
          <mc:Choice Requires="x14">
            <control shapeId="1064" r:id="rId8" name="Option Button 40">
              <controlPr defaultSize="0" autoFill="0" autoLine="0" autoPict="0">
                <anchor moveWithCells="1">
                  <from>
                    <xdr:col>6</xdr:col>
                    <xdr:colOff>381000</xdr:colOff>
                    <xdr:row>40</xdr:row>
                    <xdr:rowOff>66675</xdr:rowOff>
                  </from>
                  <to>
                    <xdr:col>6</xdr:col>
                    <xdr:colOff>685800</xdr:colOff>
                    <xdr:row>40</xdr:row>
                    <xdr:rowOff>285750</xdr:rowOff>
                  </to>
                </anchor>
              </controlPr>
            </control>
          </mc:Choice>
        </mc:AlternateContent>
        <mc:AlternateContent xmlns:mc="http://schemas.openxmlformats.org/markup-compatibility/2006">
          <mc:Choice Requires="x14">
            <control shapeId="1065" r:id="rId9" name="Option Button 41">
              <controlPr defaultSize="0" autoFill="0" autoLine="0" autoPict="0">
                <anchor moveWithCells="1">
                  <from>
                    <xdr:col>6</xdr:col>
                    <xdr:colOff>381000</xdr:colOff>
                    <xdr:row>41</xdr:row>
                    <xdr:rowOff>66675</xdr:rowOff>
                  </from>
                  <to>
                    <xdr:col>6</xdr:col>
                    <xdr:colOff>685800</xdr:colOff>
                    <xdr:row>41</xdr:row>
                    <xdr:rowOff>285750</xdr:rowOff>
                  </to>
                </anchor>
              </controlPr>
            </control>
          </mc:Choice>
        </mc:AlternateContent>
        <mc:AlternateContent xmlns:mc="http://schemas.openxmlformats.org/markup-compatibility/2006">
          <mc:Choice Requires="x14">
            <control shapeId="1066" r:id="rId10" name="Group Box 42">
              <controlPr defaultSize="0" autoFill="0" autoPict="0">
                <anchor moveWithCells="1">
                  <from>
                    <xdr:col>6</xdr:col>
                    <xdr:colOff>171450</xdr:colOff>
                    <xdr:row>39</xdr:row>
                    <xdr:rowOff>19050</xdr:rowOff>
                  </from>
                  <to>
                    <xdr:col>6</xdr:col>
                    <xdr:colOff>800100</xdr:colOff>
                    <xdr:row>41</xdr:row>
                    <xdr:rowOff>342900</xdr:rowOff>
                  </to>
                </anchor>
              </controlPr>
            </control>
          </mc:Choice>
        </mc:AlternateContent>
        <mc:AlternateContent xmlns:mc="http://schemas.openxmlformats.org/markup-compatibility/2006">
          <mc:Choice Requires="x14">
            <control shapeId="1067" r:id="rId11" name="Option Button 43">
              <controlPr defaultSize="0" autoFill="0" autoLine="0" autoPict="0">
                <anchor moveWithCells="1">
                  <from>
                    <xdr:col>2</xdr:col>
                    <xdr:colOff>419100</xdr:colOff>
                    <xdr:row>32</xdr:row>
                    <xdr:rowOff>38100</xdr:rowOff>
                  </from>
                  <to>
                    <xdr:col>2</xdr:col>
                    <xdr:colOff>723900</xdr:colOff>
                    <xdr:row>32</xdr:row>
                    <xdr:rowOff>257175</xdr:rowOff>
                  </to>
                </anchor>
              </controlPr>
            </control>
          </mc:Choice>
        </mc:AlternateContent>
        <mc:AlternateContent xmlns:mc="http://schemas.openxmlformats.org/markup-compatibility/2006">
          <mc:Choice Requires="x14">
            <control shapeId="1068" r:id="rId12" name="Option Button 44">
              <controlPr defaultSize="0" autoFill="0" autoLine="0" autoPict="0">
                <anchor moveWithCells="1">
                  <from>
                    <xdr:col>4</xdr:col>
                    <xdr:colOff>180975</xdr:colOff>
                    <xdr:row>32</xdr:row>
                    <xdr:rowOff>38100</xdr:rowOff>
                  </from>
                  <to>
                    <xdr:col>4</xdr:col>
                    <xdr:colOff>485775</xdr:colOff>
                    <xdr:row>32</xdr:row>
                    <xdr:rowOff>257175</xdr:rowOff>
                  </to>
                </anchor>
              </controlPr>
            </control>
          </mc:Choice>
        </mc:AlternateContent>
        <mc:AlternateContent xmlns:mc="http://schemas.openxmlformats.org/markup-compatibility/2006">
          <mc:Choice Requires="x14">
            <control shapeId="1070" r:id="rId13" name="Option Button 46">
              <controlPr defaultSize="0" autoFill="0" autoLine="0" autoPict="0">
                <anchor moveWithCells="1">
                  <from>
                    <xdr:col>5</xdr:col>
                    <xdr:colOff>419100</xdr:colOff>
                    <xdr:row>32</xdr:row>
                    <xdr:rowOff>38100</xdr:rowOff>
                  </from>
                  <to>
                    <xdr:col>5</xdr:col>
                    <xdr:colOff>723900</xdr:colOff>
                    <xdr:row>32</xdr:row>
                    <xdr:rowOff>257175</xdr:rowOff>
                  </to>
                </anchor>
              </controlPr>
            </control>
          </mc:Choice>
        </mc:AlternateContent>
        <mc:AlternateContent xmlns:mc="http://schemas.openxmlformats.org/markup-compatibility/2006">
          <mc:Choice Requires="x14">
            <control shapeId="1071" r:id="rId14" name="Option Button 47">
              <controlPr defaultSize="0" autoFill="0" autoLine="0" autoPict="0">
                <anchor moveWithCells="1">
                  <from>
                    <xdr:col>6</xdr:col>
                    <xdr:colOff>419100</xdr:colOff>
                    <xdr:row>32</xdr:row>
                    <xdr:rowOff>38100</xdr:rowOff>
                  </from>
                  <to>
                    <xdr:col>6</xdr:col>
                    <xdr:colOff>723900</xdr:colOff>
                    <xdr:row>32</xdr:row>
                    <xdr:rowOff>257175</xdr:rowOff>
                  </to>
                </anchor>
              </controlPr>
            </control>
          </mc:Choice>
        </mc:AlternateContent>
        <mc:AlternateContent xmlns:mc="http://schemas.openxmlformats.org/markup-compatibility/2006">
          <mc:Choice Requires="x14">
            <control shapeId="1072" r:id="rId15" name="Option Button 48">
              <controlPr defaultSize="0" autoFill="0" autoLine="0" autoPict="0">
                <anchor moveWithCells="1">
                  <from>
                    <xdr:col>7</xdr:col>
                    <xdr:colOff>419100</xdr:colOff>
                    <xdr:row>32</xdr:row>
                    <xdr:rowOff>38100</xdr:rowOff>
                  </from>
                  <to>
                    <xdr:col>7</xdr:col>
                    <xdr:colOff>723900</xdr:colOff>
                    <xdr:row>32</xdr:row>
                    <xdr:rowOff>257175</xdr:rowOff>
                  </to>
                </anchor>
              </controlPr>
            </control>
          </mc:Choice>
        </mc:AlternateContent>
        <mc:AlternateContent xmlns:mc="http://schemas.openxmlformats.org/markup-compatibility/2006">
          <mc:Choice Requires="x14">
            <control shapeId="1073" r:id="rId16" name="Group Box 49">
              <controlPr defaultSize="0" autoFill="0" autoPict="0">
                <anchor moveWithCells="1">
                  <from>
                    <xdr:col>2</xdr:col>
                    <xdr:colOff>38100</xdr:colOff>
                    <xdr:row>32</xdr:row>
                    <xdr:rowOff>38100</xdr:rowOff>
                  </from>
                  <to>
                    <xdr:col>7</xdr:col>
                    <xdr:colOff>1028700</xdr:colOff>
                    <xdr:row>32</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T59"/>
  <sheetViews>
    <sheetView zoomScaleNormal="100" workbookViewId="0"/>
  </sheetViews>
  <sheetFormatPr defaultRowHeight="20.25" customHeight="1"/>
  <cols>
    <col min="1" max="1" width="7" customWidth="1"/>
    <col min="2" max="6" width="3.7109375" customWidth="1"/>
    <col min="7" max="9" width="21.7109375" customWidth="1"/>
    <col min="10" max="10" width="12.85546875" customWidth="1"/>
    <col min="11" max="11" width="4.7109375" customWidth="1"/>
    <col min="12" max="12" width="6.5703125" hidden="1" customWidth="1"/>
    <col min="13" max="16" width="4.7109375" hidden="1" customWidth="1"/>
    <col min="17" max="17" width="4.7109375" customWidth="1"/>
    <col min="18" max="18" width="58" customWidth="1"/>
    <col min="19" max="19" width="0" style="298" hidden="1" customWidth="1"/>
    <col min="20" max="20" width="64.140625" style="583" customWidth="1"/>
  </cols>
  <sheetData>
    <row r="1" spans="1:20" ht="20.25" customHeight="1">
      <c r="A1" s="32"/>
      <c r="B1" s="33"/>
      <c r="C1" s="33"/>
      <c r="D1" s="33"/>
      <c r="E1" s="33"/>
      <c r="F1" s="33"/>
      <c r="G1" s="32"/>
      <c r="H1" s="32"/>
      <c r="I1" s="32"/>
      <c r="J1" s="34"/>
      <c r="K1" s="32"/>
      <c r="L1" s="35"/>
      <c r="M1" s="36"/>
      <c r="N1" s="36"/>
      <c r="O1" s="36"/>
      <c r="P1" s="36"/>
      <c r="Q1" s="37"/>
      <c r="R1" s="38"/>
    </row>
    <row r="2" spans="1:20" ht="20.25" customHeight="1">
      <c r="A2" s="32"/>
      <c r="B2" s="39"/>
      <c r="C2" s="39"/>
      <c r="D2" s="39"/>
      <c r="E2" s="39"/>
      <c r="F2" s="39"/>
      <c r="G2" s="507"/>
      <c r="H2" s="508"/>
      <c r="I2" s="40"/>
      <c r="J2" s="41"/>
      <c r="K2" s="32"/>
      <c r="L2" s="35"/>
      <c r="M2" s="36"/>
      <c r="N2" s="36"/>
      <c r="O2" s="36"/>
      <c r="P2" s="36"/>
      <c r="Q2" s="37"/>
      <c r="R2" s="38"/>
    </row>
    <row r="3" spans="1:20" ht="20.25" customHeight="1">
      <c r="A3" s="32"/>
      <c r="B3" s="42" t="s">
        <v>41</v>
      </c>
      <c r="C3" s="42"/>
      <c r="D3" s="42"/>
      <c r="E3" s="42"/>
      <c r="F3" s="42"/>
      <c r="G3" s="43"/>
      <c r="H3" s="44"/>
      <c r="I3" s="44"/>
      <c r="J3" s="45"/>
      <c r="K3" s="32"/>
      <c r="L3" s="35"/>
      <c r="M3" s="36"/>
      <c r="N3" s="36"/>
      <c r="O3" s="36"/>
      <c r="P3" s="36"/>
      <c r="Q3" s="37"/>
      <c r="R3" s="38"/>
    </row>
    <row r="4" spans="1:20" ht="20.25" customHeight="1">
      <c r="A4" s="32"/>
      <c r="B4" s="42" t="s">
        <v>42</v>
      </c>
      <c r="C4" s="42"/>
      <c r="D4" s="42"/>
      <c r="E4" s="42"/>
      <c r="F4" s="42"/>
      <c r="G4" s="43"/>
      <c r="H4" s="44"/>
      <c r="I4" s="44"/>
      <c r="J4" s="45"/>
      <c r="K4" s="32"/>
      <c r="L4" s="35"/>
      <c r="M4" s="36"/>
      <c r="N4" s="36"/>
      <c r="O4" s="36"/>
      <c r="P4" s="36"/>
      <c r="Q4" s="37"/>
      <c r="R4" s="38"/>
    </row>
    <row r="5" spans="1:20" ht="20.25" customHeight="1" thickBot="1">
      <c r="A5" s="32"/>
      <c r="B5" s="46" t="s">
        <v>43</v>
      </c>
      <c r="C5" s="46"/>
      <c r="D5" s="46"/>
      <c r="E5" s="46"/>
      <c r="F5" s="46"/>
      <c r="G5" s="47"/>
      <c r="H5" s="44"/>
      <c r="I5" s="44"/>
      <c r="J5" s="45"/>
      <c r="K5" s="32"/>
      <c r="L5" s="35"/>
      <c r="M5" s="36"/>
      <c r="N5" s="36"/>
      <c r="O5" s="36"/>
      <c r="P5" s="36"/>
      <c r="Q5" s="37"/>
      <c r="R5" s="38"/>
    </row>
    <row r="6" spans="1:20" ht="27" customHeight="1" thickBot="1">
      <c r="A6" s="32"/>
      <c r="B6" s="625" t="s">
        <v>434</v>
      </c>
      <c r="C6" s="626"/>
      <c r="D6" s="626"/>
      <c r="E6" s="626"/>
      <c r="F6" s="627"/>
      <c r="G6" s="49"/>
      <c r="H6" s="50" t="s">
        <v>44</v>
      </c>
      <c r="I6" s="51"/>
      <c r="J6" s="52" t="s">
        <v>45</v>
      </c>
      <c r="K6" s="32"/>
      <c r="L6" s="35"/>
      <c r="M6" s="36"/>
      <c r="N6" s="36"/>
      <c r="O6" s="36"/>
      <c r="P6" s="36"/>
      <c r="Q6" s="53"/>
      <c r="R6" s="54" t="s">
        <v>46</v>
      </c>
      <c r="T6" s="586" t="s">
        <v>571</v>
      </c>
    </row>
    <row r="7" spans="1:20" ht="20.100000000000001" customHeight="1">
      <c r="A7" s="32"/>
      <c r="B7" s="48">
        <v>0</v>
      </c>
      <c r="C7" s="48">
        <v>1</v>
      </c>
      <c r="D7" s="48">
        <v>2</v>
      </c>
      <c r="E7" s="48">
        <v>3</v>
      </c>
      <c r="F7" s="48">
        <v>4</v>
      </c>
      <c r="G7" s="49"/>
      <c r="H7" s="50"/>
      <c r="I7" s="51"/>
      <c r="J7" s="404"/>
      <c r="K7" s="32"/>
      <c r="L7" s="35"/>
      <c r="M7" s="36"/>
      <c r="N7" s="36"/>
      <c r="O7" s="36"/>
      <c r="P7" s="36"/>
      <c r="Q7" s="53"/>
      <c r="R7" s="54"/>
    </row>
    <row r="8" spans="1:20" ht="30" customHeight="1">
      <c r="A8" s="32"/>
      <c r="B8" s="405"/>
      <c r="C8" s="405"/>
      <c r="D8" s="405"/>
      <c r="E8" s="405"/>
      <c r="F8" s="405"/>
      <c r="G8" s="56" t="s">
        <v>47</v>
      </c>
      <c r="H8" s="57"/>
      <c r="I8" s="57"/>
      <c r="J8" s="58" t="str">
        <f>IF(L8&lt;1.49,"Berkembang",IF(L8&lt;2.49,"Layak",IF(L8&lt;3.49,"Cakap",IF(L8&lt;4.49,"Mahir",""))))</f>
        <v>Cakap</v>
      </c>
      <c r="K8" s="32"/>
      <c r="L8" s="92">
        <f>SUM(M8:M11)/N8*4</f>
        <v>2.5</v>
      </c>
      <c r="M8" s="407">
        <f>S8-1</f>
        <v>1</v>
      </c>
      <c r="N8" s="68">
        <f>COUNTA(G8:G11)*4</f>
        <v>16</v>
      </c>
      <c r="O8" s="68"/>
      <c r="P8" s="68"/>
      <c r="Q8" s="59" t="s">
        <v>48</v>
      </c>
      <c r="R8" s="60" t="s">
        <v>526</v>
      </c>
      <c r="S8" s="298">
        <v>2</v>
      </c>
      <c r="T8" s="585" t="s">
        <v>554</v>
      </c>
    </row>
    <row r="9" spans="1:20" ht="44.25" customHeight="1">
      <c r="A9" s="32"/>
      <c r="B9" s="405"/>
      <c r="C9" s="405"/>
      <c r="D9" s="405"/>
      <c r="E9" s="405"/>
      <c r="F9" s="405"/>
      <c r="G9" s="635" t="s">
        <v>49</v>
      </c>
      <c r="H9" s="629"/>
      <c r="I9" s="629"/>
      <c r="J9" s="61"/>
      <c r="K9" s="32"/>
      <c r="L9" s="35"/>
      <c r="M9" s="407">
        <f t="shared" ref="M9:M11" si="0">S9-1</f>
        <v>1</v>
      </c>
      <c r="N9" s="68"/>
      <c r="O9" s="68"/>
      <c r="P9" s="68"/>
      <c r="Q9" s="59" t="s">
        <v>50</v>
      </c>
      <c r="R9" s="60" t="s">
        <v>527</v>
      </c>
      <c r="S9" s="298">
        <v>2</v>
      </c>
      <c r="T9" s="585" t="s">
        <v>555</v>
      </c>
    </row>
    <row r="10" spans="1:20" ht="30" customHeight="1">
      <c r="A10" s="32"/>
      <c r="B10" s="405"/>
      <c r="C10" s="405"/>
      <c r="D10" s="405"/>
      <c r="E10" s="405"/>
      <c r="F10" s="405"/>
      <c r="G10" s="56" t="s">
        <v>51</v>
      </c>
      <c r="H10" s="57"/>
      <c r="I10" s="57"/>
      <c r="J10" s="61"/>
      <c r="K10" s="32"/>
      <c r="L10" s="35"/>
      <c r="M10" s="407">
        <f t="shared" si="0"/>
        <v>4</v>
      </c>
      <c r="N10" s="68"/>
      <c r="O10" s="68"/>
      <c r="P10" s="68"/>
      <c r="Q10" s="59" t="s">
        <v>52</v>
      </c>
      <c r="R10" s="60" t="s">
        <v>433</v>
      </c>
      <c r="S10" s="298">
        <v>5</v>
      </c>
      <c r="T10" s="585" t="s">
        <v>556</v>
      </c>
    </row>
    <row r="11" spans="1:20" ht="30" customHeight="1">
      <c r="A11" s="32"/>
      <c r="B11" s="405"/>
      <c r="C11" s="405"/>
      <c r="D11" s="405"/>
      <c r="E11" s="405"/>
      <c r="F11" s="405"/>
      <c r="G11" s="56" t="s">
        <v>53</v>
      </c>
      <c r="H11" s="57"/>
      <c r="I11" s="57"/>
      <c r="J11" s="62"/>
      <c r="K11" s="32"/>
      <c r="L11" s="35"/>
      <c r="M11" s="407">
        <f t="shared" si="0"/>
        <v>4</v>
      </c>
      <c r="N11" s="68"/>
      <c r="O11" s="68"/>
      <c r="P11" s="68"/>
      <c r="Q11" s="59" t="s">
        <v>54</v>
      </c>
      <c r="R11" s="60" t="s">
        <v>55</v>
      </c>
      <c r="S11" s="298">
        <v>5</v>
      </c>
      <c r="T11" s="585" t="s">
        <v>572</v>
      </c>
    </row>
    <row r="12" spans="1:20" ht="20.25" customHeight="1">
      <c r="A12" s="32"/>
      <c r="B12" s="632" t="str">
        <f>J6&amp;""</f>
        <v>TINGKAT KOMPETENSI</v>
      </c>
      <c r="C12" s="633"/>
      <c r="D12" s="633"/>
      <c r="E12" s="633"/>
      <c r="F12" s="633"/>
      <c r="G12" s="633"/>
      <c r="H12" s="633"/>
      <c r="I12" s="633"/>
      <c r="J12" s="634"/>
      <c r="K12" s="32"/>
      <c r="L12" s="35"/>
      <c r="M12" s="68"/>
      <c r="N12" s="68"/>
      <c r="O12" s="68"/>
      <c r="P12" s="68"/>
      <c r="Q12" s="59"/>
      <c r="R12" s="60"/>
    </row>
    <row r="13" spans="1:20" ht="20.25" customHeight="1" thickBot="1">
      <c r="A13" s="32"/>
      <c r="B13" s="619" t="s">
        <v>57</v>
      </c>
      <c r="C13" s="620"/>
      <c r="D13" s="620"/>
      <c r="E13" s="620"/>
      <c r="F13" s="621"/>
      <c r="G13" s="70" t="s">
        <v>58</v>
      </c>
      <c r="H13" s="69" t="s">
        <v>59</v>
      </c>
      <c r="I13" s="69" t="s">
        <v>60</v>
      </c>
      <c r="J13" s="71" t="s">
        <v>61</v>
      </c>
      <c r="K13" s="32"/>
      <c r="L13" s="35"/>
      <c r="M13" s="68"/>
      <c r="N13" s="68"/>
      <c r="O13" s="68"/>
      <c r="P13" s="68"/>
      <c r="Q13" s="59"/>
      <c r="R13" s="60"/>
    </row>
    <row r="14" spans="1:20" ht="20.25" customHeight="1" thickTop="1" thickBot="1">
      <c r="A14" s="32"/>
      <c r="B14" s="610" t="str">
        <f>IF(J8="Berkembang","v","")</f>
        <v/>
      </c>
      <c r="C14" s="611"/>
      <c r="D14" s="611"/>
      <c r="E14" s="611"/>
      <c r="F14" s="612"/>
      <c r="G14" s="72" t="str">
        <f>IF(J8="Layak","v","")</f>
        <v/>
      </c>
      <c r="H14" s="72" t="str">
        <f>IF(J8="Cakap","v","")</f>
        <v>v</v>
      </c>
      <c r="I14" s="72" t="str">
        <f>IF(J8="Mahir","v","")</f>
        <v/>
      </c>
      <c r="J14" s="73">
        <f>IF(J8="Berkembang",1,IF(J8="Layak",2,IF(J8="Cakap",3,IF(J8="Mahir",4,""))))</f>
        <v>3</v>
      </c>
      <c r="K14" s="32"/>
      <c r="L14" s="74" t="s">
        <v>62</v>
      </c>
      <c r="M14" s="68">
        <f>IF(COUNTA(B14)=1,1,0)</f>
        <v>1</v>
      </c>
      <c r="N14" s="68">
        <f>IF(COUNTA(G14)=1,2,0)</f>
        <v>2</v>
      </c>
      <c r="O14" s="68">
        <f>IF(COUNTA(H14)=1,3,0)</f>
        <v>3</v>
      </c>
      <c r="P14" s="68">
        <f>IF(COUNTA(I14)=1,4,0)</f>
        <v>4</v>
      </c>
      <c r="Q14" s="75"/>
      <c r="R14" s="60"/>
    </row>
    <row r="15" spans="1:20" ht="181.5" customHeight="1" thickTop="1">
      <c r="A15" s="32"/>
      <c r="B15" s="622" t="s">
        <v>63</v>
      </c>
      <c r="C15" s="623"/>
      <c r="D15" s="623"/>
      <c r="E15" s="623"/>
      <c r="F15" s="624"/>
      <c r="G15" s="76" t="s">
        <v>64</v>
      </c>
      <c r="H15" s="76" t="s">
        <v>65</v>
      </c>
      <c r="I15" s="76" t="s">
        <v>66</v>
      </c>
      <c r="J15" s="77"/>
      <c r="K15" s="32"/>
      <c r="L15" s="35"/>
      <c r="M15" s="78"/>
      <c r="N15" s="78"/>
      <c r="O15" s="78"/>
      <c r="P15" s="78"/>
      <c r="Q15" s="75"/>
      <c r="R15" s="60"/>
    </row>
    <row r="16" spans="1:20" ht="20.25" customHeight="1">
      <c r="A16" s="32"/>
      <c r="B16" s="79"/>
      <c r="C16" s="79"/>
      <c r="D16" s="79"/>
      <c r="E16" s="79"/>
      <c r="F16" s="79"/>
      <c r="G16" s="80"/>
      <c r="H16" s="80"/>
      <c r="I16" s="80"/>
      <c r="J16" s="81"/>
      <c r="K16" s="32"/>
      <c r="L16" s="35"/>
      <c r="M16" s="78"/>
      <c r="N16" s="78"/>
      <c r="O16" s="78"/>
      <c r="P16" s="78"/>
      <c r="Q16" s="75"/>
      <c r="R16" s="60"/>
    </row>
    <row r="17" spans="1:20" ht="20.25" customHeight="1">
      <c r="A17" s="32"/>
      <c r="B17" s="42" t="s">
        <v>42</v>
      </c>
      <c r="C17" s="42"/>
      <c r="D17" s="42"/>
      <c r="E17" s="42"/>
      <c r="F17" s="42"/>
      <c r="G17" s="43"/>
      <c r="H17" s="44"/>
      <c r="I17" s="44"/>
      <c r="J17" s="45"/>
      <c r="K17" s="32"/>
      <c r="L17" s="35"/>
      <c r="M17" s="36"/>
      <c r="N17" s="36"/>
      <c r="O17" s="36"/>
      <c r="P17" s="36"/>
      <c r="Q17" s="59"/>
      <c r="R17" s="60"/>
    </row>
    <row r="18" spans="1:20" ht="20.25" customHeight="1">
      <c r="A18" s="32"/>
      <c r="B18" s="46" t="s">
        <v>67</v>
      </c>
      <c r="C18" s="46"/>
      <c r="D18" s="46"/>
      <c r="E18" s="46"/>
      <c r="F18" s="46"/>
      <c r="G18" s="47"/>
      <c r="H18" s="44"/>
      <c r="I18" s="44"/>
      <c r="J18" s="45"/>
      <c r="K18" s="32"/>
      <c r="L18" s="35"/>
      <c r="M18" s="36"/>
      <c r="N18" s="36"/>
      <c r="O18" s="36"/>
      <c r="P18" s="36"/>
      <c r="Q18" s="59"/>
      <c r="R18" s="60"/>
    </row>
    <row r="19" spans="1:20" ht="25.5" customHeight="1">
      <c r="A19" s="32"/>
      <c r="B19" s="625" t="s">
        <v>434</v>
      </c>
      <c r="C19" s="626"/>
      <c r="D19" s="626"/>
      <c r="E19" s="626"/>
      <c r="F19" s="627"/>
      <c r="G19" s="49"/>
      <c r="H19" s="50" t="s">
        <v>44</v>
      </c>
      <c r="I19" s="51"/>
      <c r="J19" s="52" t="s">
        <v>45</v>
      </c>
      <c r="K19" s="32"/>
      <c r="L19" s="35"/>
      <c r="M19" s="36"/>
      <c r="N19" s="36"/>
      <c r="O19" s="36"/>
      <c r="P19" s="36"/>
      <c r="Q19" s="53"/>
      <c r="R19" s="54" t="s">
        <v>46</v>
      </c>
      <c r="T19" s="583" t="s">
        <v>571</v>
      </c>
    </row>
    <row r="20" spans="1:20" ht="20.25" customHeight="1">
      <c r="A20" s="32"/>
      <c r="B20" s="48">
        <v>0</v>
      </c>
      <c r="C20" s="48">
        <v>1</v>
      </c>
      <c r="D20" s="48">
        <v>2</v>
      </c>
      <c r="E20" s="48">
        <v>3</v>
      </c>
      <c r="F20" s="48">
        <v>4</v>
      </c>
      <c r="G20" s="49"/>
      <c r="H20" s="50"/>
      <c r="I20" s="51"/>
      <c r="J20" s="404"/>
      <c r="K20" s="32"/>
      <c r="L20" s="35"/>
      <c r="M20" s="36"/>
      <c r="N20" s="36"/>
      <c r="O20" s="36"/>
      <c r="P20" s="36"/>
      <c r="Q20" s="53"/>
      <c r="R20" s="54"/>
    </row>
    <row r="21" spans="1:20" ht="45.75" customHeight="1">
      <c r="A21" s="32"/>
      <c r="B21" s="405"/>
      <c r="C21" s="405"/>
      <c r="D21" s="405"/>
      <c r="E21" s="405"/>
      <c r="F21" s="405"/>
      <c r="G21" s="616" t="s">
        <v>68</v>
      </c>
      <c r="H21" s="617"/>
      <c r="I21" s="618"/>
      <c r="J21" s="58" t="str">
        <f>IF(L21&lt;1.49,"Berkembang",IF(L21&lt;2.49,"Layak",IF(L21&lt;3.49,"Cakap",IF(L21&lt;4.49,"Mahir",""))))</f>
        <v>Mahir</v>
      </c>
      <c r="K21" s="32"/>
      <c r="L21" s="35">
        <f>SUM(M21:M25)/N21*4</f>
        <v>3.8</v>
      </c>
      <c r="M21" s="68">
        <f>S21-1</f>
        <v>4</v>
      </c>
      <c r="N21" s="68">
        <f>COUNTA(G21:G25)*4</f>
        <v>20</v>
      </c>
      <c r="O21" s="68"/>
      <c r="P21" s="68"/>
      <c r="Q21" s="59" t="s">
        <v>48</v>
      </c>
      <c r="R21" s="60" t="s">
        <v>69</v>
      </c>
      <c r="S21" s="298">
        <v>5</v>
      </c>
      <c r="T21" s="585" t="s">
        <v>558</v>
      </c>
    </row>
    <row r="22" spans="1:20" ht="30" customHeight="1">
      <c r="A22" s="32"/>
      <c r="B22" s="405"/>
      <c r="C22" s="405"/>
      <c r="D22" s="405"/>
      <c r="E22" s="405"/>
      <c r="F22" s="405"/>
      <c r="G22" s="616" t="s">
        <v>70</v>
      </c>
      <c r="H22" s="617"/>
      <c r="I22" s="618"/>
      <c r="J22" s="61"/>
      <c r="K22" s="32"/>
      <c r="L22" s="35"/>
      <c r="M22" s="68">
        <f t="shared" ref="M22:M25" si="1">S22-1</f>
        <v>4</v>
      </c>
      <c r="N22" s="68"/>
      <c r="O22" s="68"/>
      <c r="P22" s="68"/>
      <c r="Q22" s="59" t="s">
        <v>50</v>
      </c>
      <c r="R22" s="60" t="s">
        <v>71</v>
      </c>
      <c r="S22" s="298">
        <v>5</v>
      </c>
      <c r="T22" s="585" t="s">
        <v>557</v>
      </c>
    </row>
    <row r="23" spans="1:20" ht="50.25" customHeight="1">
      <c r="A23" s="32"/>
      <c r="B23" s="405"/>
      <c r="C23" s="405"/>
      <c r="D23" s="405"/>
      <c r="E23" s="405"/>
      <c r="F23" s="405"/>
      <c r="G23" s="616" t="s">
        <v>72</v>
      </c>
      <c r="H23" s="617"/>
      <c r="I23" s="618"/>
      <c r="J23" s="61"/>
      <c r="K23" s="32"/>
      <c r="L23" s="35"/>
      <c r="M23" s="68">
        <f t="shared" si="1"/>
        <v>4</v>
      </c>
      <c r="N23" s="68"/>
      <c r="O23" s="68"/>
      <c r="P23" s="68"/>
      <c r="Q23" s="59" t="s">
        <v>52</v>
      </c>
      <c r="R23" s="60" t="s">
        <v>529</v>
      </c>
      <c r="S23" s="298">
        <v>5</v>
      </c>
      <c r="T23" s="585" t="s">
        <v>559</v>
      </c>
    </row>
    <row r="24" spans="1:20" ht="30" customHeight="1">
      <c r="A24" s="32"/>
      <c r="B24" s="405"/>
      <c r="C24" s="405"/>
      <c r="D24" s="405"/>
      <c r="E24" s="405"/>
      <c r="F24" s="405"/>
      <c r="G24" s="616" t="s">
        <v>73</v>
      </c>
      <c r="H24" s="617"/>
      <c r="I24" s="618"/>
      <c r="J24" s="61"/>
      <c r="K24" s="32"/>
      <c r="L24" s="35"/>
      <c r="M24" s="68">
        <f t="shared" si="1"/>
        <v>3</v>
      </c>
      <c r="N24" s="68"/>
      <c r="O24" s="68"/>
      <c r="P24" s="68"/>
      <c r="Q24" s="59" t="s">
        <v>54</v>
      </c>
      <c r="R24" s="60" t="s">
        <v>528</v>
      </c>
      <c r="S24" s="298">
        <v>4</v>
      </c>
      <c r="T24" s="585" t="s">
        <v>560</v>
      </c>
    </row>
    <row r="25" spans="1:20" ht="30" customHeight="1">
      <c r="A25" s="32"/>
      <c r="B25" s="405"/>
      <c r="C25" s="405"/>
      <c r="D25" s="405"/>
      <c r="E25" s="405"/>
      <c r="F25" s="405"/>
      <c r="G25" s="635" t="s">
        <v>74</v>
      </c>
      <c r="H25" s="629"/>
      <c r="I25" s="629"/>
      <c r="J25" s="62"/>
      <c r="K25" s="32"/>
      <c r="L25" s="35"/>
      <c r="M25" s="68">
        <f t="shared" si="1"/>
        <v>4</v>
      </c>
      <c r="N25" s="68"/>
      <c r="O25" s="68"/>
      <c r="P25" s="68"/>
      <c r="Q25" s="59" t="s">
        <v>75</v>
      </c>
      <c r="R25" s="60" t="s">
        <v>76</v>
      </c>
      <c r="S25" s="298">
        <v>5</v>
      </c>
      <c r="T25" s="585" t="s">
        <v>561</v>
      </c>
    </row>
    <row r="26" spans="1:20" ht="20.25" customHeight="1">
      <c r="A26" s="32"/>
      <c r="B26" s="632" t="str">
        <f>J19&amp;""</f>
        <v>TINGKAT KOMPETENSI</v>
      </c>
      <c r="C26" s="633"/>
      <c r="D26" s="633"/>
      <c r="E26" s="633"/>
      <c r="F26" s="633"/>
      <c r="G26" s="633"/>
      <c r="H26" s="633"/>
      <c r="I26" s="633"/>
      <c r="J26" s="634"/>
      <c r="K26" s="32"/>
      <c r="L26" s="35"/>
      <c r="M26" s="68"/>
      <c r="N26" s="68"/>
      <c r="O26" s="68"/>
      <c r="P26" s="68"/>
      <c r="Q26" s="59"/>
      <c r="R26" s="60"/>
    </row>
    <row r="27" spans="1:20" ht="20.25" customHeight="1" thickBot="1">
      <c r="A27" s="32"/>
      <c r="B27" s="619" t="s">
        <v>57</v>
      </c>
      <c r="C27" s="620"/>
      <c r="D27" s="620"/>
      <c r="E27" s="620"/>
      <c r="F27" s="621"/>
      <c r="G27" s="70" t="s">
        <v>58</v>
      </c>
      <c r="H27" s="69" t="s">
        <v>59</v>
      </c>
      <c r="I27" s="69" t="s">
        <v>60</v>
      </c>
      <c r="J27" s="71" t="s">
        <v>61</v>
      </c>
      <c r="K27" s="32"/>
      <c r="L27" s="35"/>
      <c r="M27" s="68"/>
      <c r="N27" s="68"/>
      <c r="O27" s="68"/>
      <c r="P27" s="68"/>
      <c r="Q27" s="59"/>
      <c r="R27" s="60"/>
    </row>
    <row r="28" spans="1:20" ht="20.25" customHeight="1" thickTop="1" thickBot="1">
      <c r="A28" s="32"/>
      <c r="B28" s="610" t="str">
        <f>IF(J21="Berkembang","v","")</f>
        <v/>
      </c>
      <c r="C28" s="611"/>
      <c r="D28" s="611"/>
      <c r="E28" s="611"/>
      <c r="F28" s="612"/>
      <c r="G28" s="72" t="str">
        <f>IF(J21="Layak","v","")</f>
        <v/>
      </c>
      <c r="H28" s="72" t="str">
        <f>IF(J21="Cakap","v","")</f>
        <v/>
      </c>
      <c r="I28" s="72" t="str">
        <f>IF(J21="Mahir","v","")</f>
        <v>v</v>
      </c>
      <c r="J28" s="82">
        <f>IF(J21="Berkembang",1,IF(J21="Layak",2,IF(J21="Cakap",3,IF(J21="Mahir",4,""))))</f>
        <v>4</v>
      </c>
      <c r="K28" s="32"/>
      <c r="L28" s="74" t="s">
        <v>77</v>
      </c>
      <c r="M28" s="68">
        <f>IF(COUNTA(B28)=1,1,0)</f>
        <v>1</v>
      </c>
      <c r="N28" s="68">
        <f>IF(COUNTA(G28)=1,2,0)</f>
        <v>2</v>
      </c>
      <c r="O28" s="68">
        <f>IF(COUNTA(H28)=1,3,0)</f>
        <v>3</v>
      </c>
      <c r="P28" s="68">
        <f>IF(COUNTA(I28)=1,4,0)</f>
        <v>4</v>
      </c>
      <c r="Q28" s="75"/>
      <c r="R28" s="60"/>
    </row>
    <row r="29" spans="1:20" ht="219.75" customHeight="1" thickTop="1">
      <c r="A29" s="32"/>
      <c r="B29" s="622" t="s">
        <v>78</v>
      </c>
      <c r="C29" s="623"/>
      <c r="D29" s="623"/>
      <c r="E29" s="623"/>
      <c r="F29" s="624"/>
      <c r="G29" s="76" t="s">
        <v>79</v>
      </c>
      <c r="H29" s="76" t="s">
        <v>80</v>
      </c>
      <c r="I29" s="76" t="s">
        <v>81</v>
      </c>
      <c r="J29" s="77"/>
      <c r="K29" s="32"/>
      <c r="L29" s="35"/>
      <c r="M29" s="78"/>
      <c r="N29" s="78"/>
      <c r="O29" s="78"/>
      <c r="P29" s="78"/>
      <c r="Q29" s="75"/>
      <c r="R29" s="60"/>
    </row>
    <row r="30" spans="1:20" ht="20.25" customHeight="1">
      <c r="A30" s="32"/>
      <c r="B30" s="83"/>
      <c r="C30" s="83"/>
      <c r="D30" s="83"/>
      <c r="E30" s="83"/>
      <c r="F30" s="83"/>
      <c r="G30" s="83"/>
      <c r="H30" s="84"/>
      <c r="I30" s="84"/>
      <c r="J30" s="85"/>
      <c r="K30" s="32"/>
      <c r="L30" s="35"/>
      <c r="M30" s="36"/>
      <c r="N30" s="36"/>
      <c r="O30" s="36"/>
      <c r="P30" s="36"/>
      <c r="Q30" s="59"/>
      <c r="R30" s="60"/>
    </row>
    <row r="31" spans="1:20" ht="20.25" customHeight="1">
      <c r="A31" s="32"/>
      <c r="B31" s="42" t="s">
        <v>42</v>
      </c>
      <c r="C31" s="42"/>
      <c r="D31" s="42"/>
      <c r="E31" s="42"/>
      <c r="F31" s="42"/>
      <c r="G31" s="43"/>
      <c r="H31" s="44"/>
      <c r="I31" s="44"/>
      <c r="J31" s="45"/>
      <c r="K31" s="32"/>
      <c r="L31" s="35"/>
      <c r="M31" s="36"/>
      <c r="N31" s="36"/>
      <c r="O31" s="36"/>
      <c r="P31" s="36"/>
      <c r="Q31" s="59"/>
      <c r="R31" s="60"/>
    </row>
    <row r="32" spans="1:20" ht="33.75" customHeight="1">
      <c r="A32" s="32"/>
      <c r="B32" s="636" t="s">
        <v>82</v>
      </c>
      <c r="C32" s="636"/>
      <c r="D32" s="636"/>
      <c r="E32" s="636"/>
      <c r="F32" s="636"/>
      <c r="G32" s="637"/>
      <c r="H32" s="637"/>
      <c r="I32" s="637"/>
      <c r="J32" s="45"/>
      <c r="K32" s="32"/>
      <c r="L32" s="35"/>
      <c r="M32" s="36"/>
      <c r="N32" s="36"/>
      <c r="O32" s="36"/>
      <c r="P32" s="36"/>
      <c r="Q32" s="59"/>
      <c r="R32" s="60"/>
    </row>
    <row r="33" spans="1:20" ht="30" customHeight="1">
      <c r="A33" s="32"/>
      <c r="B33" s="625" t="s">
        <v>434</v>
      </c>
      <c r="C33" s="626"/>
      <c r="D33" s="626"/>
      <c r="E33" s="626"/>
      <c r="F33" s="627"/>
      <c r="G33" s="49"/>
      <c r="H33" s="50" t="s">
        <v>44</v>
      </c>
      <c r="I33" s="51"/>
      <c r="J33" s="52" t="s">
        <v>45</v>
      </c>
      <c r="K33" s="32"/>
      <c r="L33" s="35"/>
      <c r="M33" s="36"/>
      <c r="N33" s="36"/>
      <c r="O33" s="36"/>
      <c r="P33" s="36"/>
      <c r="Q33" s="53"/>
      <c r="R33" s="54" t="s">
        <v>46</v>
      </c>
      <c r="T33" s="584" t="s">
        <v>571</v>
      </c>
    </row>
    <row r="34" spans="1:20" ht="20.100000000000001" customHeight="1">
      <c r="A34" s="32"/>
      <c r="B34" s="48">
        <v>0</v>
      </c>
      <c r="C34" s="48">
        <v>1</v>
      </c>
      <c r="D34" s="48">
        <v>2</v>
      </c>
      <c r="E34" s="48">
        <v>3</v>
      </c>
      <c r="F34" s="48">
        <v>4</v>
      </c>
      <c r="G34" s="49"/>
      <c r="H34" s="50"/>
      <c r="I34" s="51"/>
      <c r="J34" s="404"/>
      <c r="K34" s="32"/>
      <c r="L34" s="35"/>
      <c r="M34" s="36"/>
      <c r="N34" s="36"/>
      <c r="O34" s="36"/>
      <c r="P34" s="36"/>
      <c r="Q34" s="53"/>
      <c r="R34" s="54"/>
    </row>
    <row r="35" spans="1:20" ht="43.5" customHeight="1">
      <c r="A35" s="32"/>
      <c r="B35" s="405"/>
      <c r="C35" s="405"/>
      <c r="D35" s="405"/>
      <c r="E35" s="405"/>
      <c r="F35" s="405"/>
      <c r="G35" s="616" t="s">
        <v>83</v>
      </c>
      <c r="H35" s="617"/>
      <c r="I35" s="618"/>
      <c r="J35" s="58" t="str">
        <f>IF(L35&lt;1.49,"Berkembang",IF(L35&lt;2.49,"Layak",IF(L35&lt;3.49,"Cakap",IF(L35&lt;4.49,"Mahir",""))))</f>
        <v>Mahir</v>
      </c>
      <c r="K35" s="32"/>
      <c r="L35" s="35">
        <f>SUM(M35:M39)/N35*4</f>
        <v>3.6</v>
      </c>
      <c r="M35" s="68">
        <f>S35-1</f>
        <v>3</v>
      </c>
      <c r="N35" s="68">
        <f>COUNTA(G35:G39)*4</f>
        <v>20</v>
      </c>
      <c r="O35" s="36"/>
      <c r="P35" s="36"/>
      <c r="Q35" s="59" t="s">
        <v>48</v>
      </c>
      <c r="R35" s="60" t="s">
        <v>84</v>
      </c>
      <c r="S35" s="298">
        <v>4</v>
      </c>
      <c r="T35" s="585" t="s">
        <v>573</v>
      </c>
    </row>
    <row r="36" spans="1:20" ht="42" customHeight="1">
      <c r="A36" s="32"/>
      <c r="B36" s="405"/>
      <c r="C36" s="405"/>
      <c r="D36" s="405"/>
      <c r="E36" s="405"/>
      <c r="F36" s="405"/>
      <c r="G36" s="616" t="s">
        <v>85</v>
      </c>
      <c r="H36" s="617"/>
      <c r="I36" s="618"/>
      <c r="J36" s="61"/>
      <c r="K36" s="32"/>
      <c r="L36" s="35"/>
      <c r="M36" s="68">
        <f t="shared" ref="M36:M39" si="2">S36-1</f>
        <v>3</v>
      </c>
      <c r="N36" s="68"/>
      <c r="O36" s="36"/>
      <c r="P36" s="36"/>
      <c r="Q36" s="59" t="s">
        <v>50</v>
      </c>
      <c r="R36" s="60" t="s">
        <v>86</v>
      </c>
      <c r="S36" s="298">
        <v>4</v>
      </c>
      <c r="T36" s="585" t="s">
        <v>562</v>
      </c>
    </row>
    <row r="37" spans="1:20" ht="30" customHeight="1">
      <c r="A37" s="32"/>
      <c r="B37" s="405"/>
      <c r="C37" s="405"/>
      <c r="D37" s="405"/>
      <c r="E37" s="405"/>
      <c r="F37" s="405"/>
      <c r="G37" s="628" t="s">
        <v>87</v>
      </c>
      <c r="H37" s="629"/>
      <c r="I37" s="629"/>
      <c r="J37" s="61"/>
      <c r="K37" s="32"/>
      <c r="L37" s="35"/>
      <c r="M37" s="68">
        <f t="shared" si="2"/>
        <v>4</v>
      </c>
      <c r="N37" s="68"/>
      <c r="O37" s="36"/>
      <c r="P37" s="36"/>
      <c r="Q37" s="59" t="s">
        <v>52</v>
      </c>
      <c r="R37" s="60" t="s">
        <v>88</v>
      </c>
      <c r="S37" s="298">
        <v>5</v>
      </c>
      <c r="T37" s="585" t="s">
        <v>563</v>
      </c>
    </row>
    <row r="38" spans="1:20" ht="46.5" customHeight="1">
      <c r="A38" s="32"/>
      <c r="B38" s="405"/>
      <c r="C38" s="405"/>
      <c r="D38" s="405"/>
      <c r="E38" s="405"/>
      <c r="F38" s="405"/>
      <c r="G38" s="628" t="s">
        <v>89</v>
      </c>
      <c r="H38" s="629"/>
      <c r="I38" s="629"/>
      <c r="J38" s="61"/>
      <c r="K38" s="32"/>
      <c r="L38" s="35"/>
      <c r="M38" s="68">
        <f t="shared" si="2"/>
        <v>4</v>
      </c>
      <c r="N38" s="68"/>
      <c r="O38" s="36"/>
      <c r="P38" s="36"/>
      <c r="Q38" s="59" t="s">
        <v>54</v>
      </c>
      <c r="R38" s="60" t="s">
        <v>86</v>
      </c>
      <c r="S38" s="298">
        <v>5</v>
      </c>
      <c r="T38" s="585" t="s">
        <v>564</v>
      </c>
    </row>
    <row r="39" spans="1:20" ht="44.25" customHeight="1">
      <c r="A39" s="32"/>
      <c r="B39" s="405"/>
      <c r="C39" s="405"/>
      <c r="D39" s="405"/>
      <c r="E39" s="405"/>
      <c r="F39" s="405"/>
      <c r="G39" s="628" t="s">
        <v>90</v>
      </c>
      <c r="H39" s="629"/>
      <c r="I39" s="629"/>
      <c r="J39" s="62"/>
      <c r="K39" s="32"/>
      <c r="L39" s="35"/>
      <c r="M39" s="68">
        <f t="shared" si="2"/>
        <v>4</v>
      </c>
      <c r="N39" s="68"/>
      <c r="O39" s="36"/>
      <c r="P39" s="36"/>
      <c r="Q39" s="59" t="s">
        <v>75</v>
      </c>
      <c r="R39" s="60" t="s">
        <v>91</v>
      </c>
      <c r="S39" s="298">
        <v>5</v>
      </c>
      <c r="T39" s="585" t="s">
        <v>565</v>
      </c>
    </row>
    <row r="40" spans="1:20" ht="20.25" customHeight="1">
      <c r="A40" s="32"/>
      <c r="B40" s="632" t="str">
        <f>J33&amp;""</f>
        <v>TINGKAT KOMPETENSI</v>
      </c>
      <c r="C40" s="633"/>
      <c r="D40" s="633"/>
      <c r="E40" s="633"/>
      <c r="F40" s="633"/>
      <c r="G40" s="633"/>
      <c r="H40" s="633"/>
      <c r="I40" s="633"/>
      <c r="J40" s="634"/>
      <c r="K40" s="32"/>
      <c r="L40" s="35"/>
      <c r="M40" s="68"/>
      <c r="N40" s="68"/>
      <c r="O40" s="68"/>
      <c r="P40" s="68"/>
      <c r="Q40" s="59"/>
      <c r="R40" s="60"/>
    </row>
    <row r="41" spans="1:20" ht="20.25" customHeight="1" thickBot="1">
      <c r="A41" s="32"/>
      <c r="B41" s="619" t="s">
        <v>57</v>
      </c>
      <c r="C41" s="620"/>
      <c r="D41" s="620"/>
      <c r="E41" s="620"/>
      <c r="F41" s="621"/>
      <c r="G41" s="70" t="s">
        <v>58</v>
      </c>
      <c r="H41" s="69" t="s">
        <v>59</v>
      </c>
      <c r="I41" s="69" t="s">
        <v>60</v>
      </c>
      <c r="J41" s="71" t="s">
        <v>61</v>
      </c>
      <c r="K41" s="32"/>
      <c r="L41" s="35"/>
      <c r="M41" s="68"/>
      <c r="N41" s="68"/>
      <c r="O41" s="68"/>
      <c r="P41" s="68"/>
      <c r="Q41" s="59"/>
      <c r="R41" s="60"/>
    </row>
    <row r="42" spans="1:20" ht="20.25" customHeight="1" thickTop="1" thickBot="1">
      <c r="A42" s="32"/>
      <c r="B42" s="610" t="str">
        <f>IF(J35="Berkembang","v","")</f>
        <v/>
      </c>
      <c r="C42" s="611"/>
      <c r="D42" s="611"/>
      <c r="E42" s="611"/>
      <c r="F42" s="612"/>
      <c r="G42" s="72" t="str">
        <f>IF(J35="Layak","v","")</f>
        <v/>
      </c>
      <c r="H42" s="72" t="str">
        <f>IF(J35="Cakap","v","")</f>
        <v/>
      </c>
      <c r="I42" s="72" t="str">
        <f>IF(J35="Mahir","v","")</f>
        <v>v</v>
      </c>
      <c r="J42" s="82">
        <f>IF(J35="Berkembang",1,IF(J35="Layak",2,IF(J35="Cakap",3,IF(J35="Mahir",4,""))))</f>
        <v>4</v>
      </c>
      <c r="K42" s="32"/>
      <c r="L42" s="74" t="s">
        <v>92</v>
      </c>
      <c r="M42" s="68">
        <f>IF(COUNTA(B42)=1,1,0)</f>
        <v>1</v>
      </c>
      <c r="N42" s="68">
        <f>IF(COUNTA(G42)=1,2,0)</f>
        <v>2</v>
      </c>
      <c r="O42" s="68">
        <f>IF(COUNTA(H42)=1,3,0)</f>
        <v>3</v>
      </c>
      <c r="P42" s="68">
        <f>IF(COUNTA(I42)=1,4,0)</f>
        <v>4</v>
      </c>
      <c r="Q42" s="75"/>
      <c r="R42" s="60"/>
    </row>
    <row r="43" spans="1:20" ht="246.75" customHeight="1" thickTop="1">
      <c r="A43" s="32"/>
      <c r="B43" s="622" t="s">
        <v>93</v>
      </c>
      <c r="C43" s="623"/>
      <c r="D43" s="623"/>
      <c r="E43" s="623"/>
      <c r="F43" s="624"/>
      <c r="G43" s="76" t="s">
        <v>94</v>
      </c>
      <c r="H43" s="76" t="s">
        <v>95</v>
      </c>
      <c r="I43" s="86" t="s">
        <v>96</v>
      </c>
      <c r="J43" s="77"/>
      <c r="K43" s="32"/>
      <c r="L43" s="35"/>
      <c r="M43" s="78"/>
      <c r="N43" s="78"/>
      <c r="O43" s="78"/>
      <c r="P43" s="78"/>
      <c r="Q43" s="75"/>
      <c r="R43" s="60"/>
    </row>
    <row r="44" spans="1:20" ht="17.25" customHeight="1">
      <c r="A44" s="32"/>
      <c r="B44" s="83"/>
      <c r="C44" s="83"/>
      <c r="D44" s="83"/>
      <c r="E44" s="83"/>
      <c r="F44" s="83"/>
      <c r="G44" s="83"/>
      <c r="H44" s="84"/>
      <c r="I44" s="84"/>
      <c r="J44" s="85"/>
      <c r="K44" s="32"/>
      <c r="L44" s="35"/>
      <c r="M44" s="36"/>
      <c r="N44" s="36"/>
      <c r="O44" s="36"/>
      <c r="P44" s="36"/>
      <c r="Q44" s="59"/>
      <c r="R44" s="60"/>
    </row>
    <row r="45" spans="1:20" ht="20.25" customHeight="1">
      <c r="A45" s="32"/>
      <c r="B45" s="42" t="s">
        <v>42</v>
      </c>
      <c r="C45" s="42"/>
      <c r="D45" s="42"/>
      <c r="E45" s="42"/>
      <c r="F45" s="42"/>
      <c r="G45" s="43"/>
      <c r="H45" s="44"/>
      <c r="I45" s="44"/>
      <c r="J45" s="45"/>
      <c r="K45" s="32"/>
      <c r="L45" s="35"/>
      <c r="M45" s="36"/>
      <c r="N45" s="36"/>
      <c r="O45" s="36"/>
      <c r="P45" s="36"/>
      <c r="Q45" s="59"/>
      <c r="R45" s="60"/>
    </row>
    <row r="46" spans="1:20" ht="28.5" customHeight="1">
      <c r="A46" s="32"/>
      <c r="B46" s="630" t="s">
        <v>97</v>
      </c>
      <c r="C46" s="630"/>
      <c r="D46" s="630"/>
      <c r="E46" s="630"/>
      <c r="F46" s="630"/>
      <c r="G46" s="631"/>
      <c r="H46" s="631"/>
      <c r="I46" s="631"/>
      <c r="J46" s="45"/>
      <c r="K46" s="32"/>
      <c r="L46" s="35"/>
      <c r="M46" s="36"/>
      <c r="N46" s="36"/>
      <c r="O46" s="36"/>
      <c r="P46" s="36"/>
      <c r="Q46" s="59"/>
      <c r="R46" s="60"/>
    </row>
    <row r="47" spans="1:20" ht="30" customHeight="1">
      <c r="A47" s="32"/>
      <c r="B47" s="625" t="s">
        <v>434</v>
      </c>
      <c r="C47" s="626"/>
      <c r="D47" s="626"/>
      <c r="E47" s="626"/>
      <c r="F47" s="627"/>
      <c r="G47" s="49"/>
      <c r="H47" s="50" t="s">
        <v>44</v>
      </c>
      <c r="I47" s="51"/>
      <c r="J47" s="52" t="s">
        <v>45</v>
      </c>
      <c r="K47" s="32"/>
      <c r="L47" s="35"/>
      <c r="M47" s="36"/>
      <c r="N47" s="36"/>
      <c r="O47" s="36"/>
      <c r="P47" s="36"/>
      <c r="Q47" s="53"/>
      <c r="R47" s="54" t="s">
        <v>46</v>
      </c>
      <c r="T47" s="584" t="s">
        <v>571</v>
      </c>
    </row>
    <row r="48" spans="1:20" ht="20.100000000000001" customHeight="1">
      <c r="A48" s="32"/>
      <c r="B48" s="48">
        <v>0</v>
      </c>
      <c r="C48" s="48">
        <v>1</v>
      </c>
      <c r="D48" s="48">
        <v>2</v>
      </c>
      <c r="E48" s="48">
        <v>3</v>
      </c>
      <c r="F48" s="48">
        <v>4</v>
      </c>
      <c r="G48" s="49"/>
      <c r="H48" s="50"/>
      <c r="I48" s="51"/>
      <c r="J48" s="404"/>
      <c r="K48" s="32"/>
      <c r="L48" s="35"/>
      <c r="M48" s="36"/>
      <c r="N48" s="36"/>
      <c r="O48" s="36"/>
      <c r="P48" s="36"/>
      <c r="Q48" s="53"/>
      <c r="R48" s="54"/>
    </row>
    <row r="49" spans="1:20" ht="42" customHeight="1">
      <c r="A49" s="32"/>
      <c r="B49" s="405"/>
      <c r="C49" s="405"/>
      <c r="D49" s="405"/>
      <c r="E49" s="405"/>
      <c r="F49" s="405"/>
      <c r="G49" s="628" t="s">
        <v>98</v>
      </c>
      <c r="H49" s="629"/>
      <c r="I49" s="629"/>
      <c r="J49" s="58" t="str">
        <f>IF(L49&lt;1.49,"Berkembang",IF(L49&lt;2.49,"Layak",IF(L49&lt;3.49,"Cakap",IF(L49&lt;4.49,"Mahir",""))))</f>
        <v>Mahir</v>
      </c>
      <c r="K49" s="32"/>
      <c r="L49" s="35">
        <f>SUM(M49:M53)/N49*4</f>
        <v>3.6</v>
      </c>
      <c r="M49" s="36">
        <f>S49-1</f>
        <v>3</v>
      </c>
      <c r="N49" s="36">
        <f>COUNTA(G49:G53)*4</f>
        <v>20</v>
      </c>
      <c r="O49" s="36"/>
      <c r="P49" s="36"/>
      <c r="Q49" s="59" t="s">
        <v>48</v>
      </c>
      <c r="R49" s="60" t="s">
        <v>99</v>
      </c>
      <c r="S49" s="298">
        <v>4</v>
      </c>
      <c r="T49" s="585" t="s">
        <v>566</v>
      </c>
    </row>
    <row r="50" spans="1:20" ht="30" customHeight="1">
      <c r="A50" s="32"/>
      <c r="B50" s="405"/>
      <c r="C50" s="405"/>
      <c r="D50" s="405"/>
      <c r="E50" s="405"/>
      <c r="F50" s="405"/>
      <c r="G50" s="56" t="s">
        <v>100</v>
      </c>
      <c r="H50" s="57"/>
      <c r="I50" s="57"/>
      <c r="J50" s="61"/>
      <c r="K50" s="32"/>
      <c r="L50" s="35"/>
      <c r="M50" s="36">
        <f t="shared" ref="M50:M53" si="3">S50-1</f>
        <v>3</v>
      </c>
      <c r="N50" s="36"/>
      <c r="O50" s="36"/>
      <c r="P50" s="36"/>
      <c r="Q50" s="59" t="s">
        <v>50</v>
      </c>
      <c r="R50" s="60" t="s">
        <v>101</v>
      </c>
      <c r="S50" s="298">
        <v>4</v>
      </c>
      <c r="T50" s="585" t="s">
        <v>567</v>
      </c>
    </row>
    <row r="51" spans="1:20" ht="30" customHeight="1">
      <c r="A51" s="32"/>
      <c r="B51" s="405"/>
      <c r="C51" s="405"/>
      <c r="D51" s="405"/>
      <c r="E51" s="405"/>
      <c r="F51" s="405"/>
      <c r="G51" s="628" t="s">
        <v>102</v>
      </c>
      <c r="H51" s="629"/>
      <c r="I51" s="629"/>
      <c r="J51" s="61"/>
      <c r="K51" s="32"/>
      <c r="L51" s="35"/>
      <c r="M51" s="36">
        <f t="shared" si="3"/>
        <v>4</v>
      </c>
      <c r="N51" s="36"/>
      <c r="O51" s="36"/>
      <c r="P51" s="36"/>
      <c r="Q51" s="59" t="s">
        <v>52</v>
      </c>
      <c r="R51" s="60" t="s">
        <v>103</v>
      </c>
      <c r="S51" s="298">
        <v>5</v>
      </c>
      <c r="T51" s="585" t="s">
        <v>568</v>
      </c>
    </row>
    <row r="52" spans="1:20" ht="42" customHeight="1">
      <c r="A52" s="32"/>
      <c r="B52" s="405"/>
      <c r="C52" s="405"/>
      <c r="D52" s="405"/>
      <c r="E52" s="405"/>
      <c r="F52" s="405"/>
      <c r="G52" s="628" t="s">
        <v>104</v>
      </c>
      <c r="H52" s="629"/>
      <c r="I52" s="629"/>
      <c r="J52" s="61"/>
      <c r="K52" s="32"/>
      <c r="L52" s="35"/>
      <c r="M52" s="36">
        <f t="shared" si="3"/>
        <v>4</v>
      </c>
      <c r="N52" s="36"/>
      <c r="O52" s="36"/>
      <c r="P52" s="36"/>
      <c r="Q52" s="59" t="s">
        <v>54</v>
      </c>
      <c r="R52" s="60" t="s">
        <v>105</v>
      </c>
      <c r="S52" s="298">
        <v>5</v>
      </c>
      <c r="T52" s="585" t="s">
        <v>569</v>
      </c>
    </row>
    <row r="53" spans="1:20" ht="57.75" customHeight="1">
      <c r="A53" s="32"/>
      <c r="B53" s="405"/>
      <c r="C53" s="405"/>
      <c r="D53" s="405"/>
      <c r="E53" s="405"/>
      <c r="F53" s="405"/>
      <c r="G53" s="628" t="s">
        <v>106</v>
      </c>
      <c r="H53" s="629"/>
      <c r="I53" s="629"/>
      <c r="J53" s="62"/>
      <c r="K53" s="32"/>
      <c r="L53" s="35"/>
      <c r="M53" s="36">
        <f t="shared" si="3"/>
        <v>4</v>
      </c>
      <c r="N53" s="36"/>
      <c r="O53" s="36"/>
      <c r="P53" s="36"/>
      <c r="Q53" s="59" t="s">
        <v>75</v>
      </c>
      <c r="R53" s="60" t="s">
        <v>107</v>
      </c>
      <c r="S53" s="298">
        <v>5</v>
      </c>
      <c r="T53" s="585" t="s">
        <v>570</v>
      </c>
    </row>
    <row r="54" spans="1:20" ht="20.25" customHeight="1">
      <c r="A54" s="32"/>
      <c r="B54" s="632" t="str">
        <f>J47&amp;""</f>
        <v>TINGKAT KOMPETENSI</v>
      </c>
      <c r="C54" s="633"/>
      <c r="D54" s="633"/>
      <c r="E54" s="633"/>
      <c r="F54" s="633"/>
      <c r="G54" s="633"/>
      <c r="H54" s="633"/>
      <c r="I54" s="633"/>
      <c r="J54" s="634"/>
      <c r="K54" s="32"/>
      <c r="L54" s="35"/>
      <c r="M54" s="68"/>
      <c r="N54" s="68"/>
      <c r="O54" s="68"/>
      <c r="P54" s="68"/>
      <c r="Q54" s="59"/>
      <c r="R54" s="60"/>
    </row>
    <row r="55" spans="1:20" ht="20.25" customHeight="1" thickBot="1">
      <c r="A55" s="32"/>
      <c r="B55" s="619" t="s">
        <v>57</v>
      </c>
      <c r="C55" s="620"/>
      <c r="D55" s="620"/>
      <c r="E55" s="620"/>
      <c r="F55" s="621"/>
      <c r="G55" s="70" t="s">
        <v>58</v>
      </c>
      <c r="H55" s="69" t="s">
        <v>59</v>
      </c>
      <c r="I55" s="69" t="s">
        <v>60</v>
      </c>
      <c r="J55" s="71" t="s">
        <v>61</v>
      </c>
      <c r="K55" s="32"/>
      <c r="L55" s="35"/>
      <c r="M55" s="68"/>
      <c r="N55" s="68"/>
      <c r="O55" s="68"/>
      <c r="P55" s="68"/>
      <c r="Q55" s="59"/>
      <c r="R55" s="60"/>
    </row>
    <row r="56" spans="1:20" ht="20.25" customHeight="1" thickTop="1" thickBot="1">
      <c r="A56" s="32"/>
      <c r="B56" s="610" t="str">
        <f>IF(J49="Berkembang","v","")</f>
        <v/>
      </c>
      <c r="C56" s="611"/>
      <c r="D56" s="611"/>
      <c r="E56" s="611"/>
      <c r="F56" s="612"/>
      <c r="G56" s="72" t="str">
        <f>IF(J49="Layak","v","")</f>
        <v/>
      </c>
      <c r="H56" s="72" t="str">
        <f>IF(J49="Cakap","v","")</f>
        <v/>
      </c>
      <c r="I56" s="72" t="str">
        <f>IF(J49="Mahir","v","")</f>
        <v>v</v>
      </c>
      <c r="J56" s="82">
        <f>IF(J49="Berkembang",1,IF(J49="Layak",2,IF(J49="Cakap",3,IF(J49="Mahir",4,""))))</f>
        <v>4</v>
      </c>
      <c r="K56" s="32"/>
      <c r="L56" s="74" t="s">
        <v>92</v>
      </c>
      <c r="M56" s="68">
        <f>IF(COUNTA(B56)=1,1,0)</f>
        <v>1</v>
      </c>
      <c r="N56" s="68">
        <f>IF(COUNTA(G56)=1,2,0)</f>
        <v>2</v>
      </c>
      <c r="O56" s="68">
        <f>IF(COUNTA(H56)=1,3,0)</f>
        <v>3</v>
      </c>
      <c r="P56" s="68">
        <f>IF(COUNTA(I56)=1,4,0)</f>
        <v>4</v>
      </c>
      <c r="Q56" s="75"/>
      <c r="R56" s="60"/>
    </row>
    <row r="57" spans="1:20" ht="250.5" customHeight="1" thickTop="1">
      <c r="A57" s="32"/>
      <c r="B57" s="613" t="s">
        <v>108</v>
      </c>
      <c r="C57" s="614"/>
      <c r="D57" s="614"/>
      <c r="E57" s="614"/>
      <c r="F57" s="615"/>
      <c r="G57" s="76" t="s">
        <v>109</v>
      </c>
      <c r="H57" s="76" t="s">
        <v>110</v>
      </c>
      <c r="I57" s="76" t="s">
        <v>111</v>
      </c>
      <c r="J57" s="77"/>
      <c r="K57" s="32"/>
      <c r="L57" s="35"/>
      <c r="M57" s="78"/>
      <c r="N57" s="78"/>
      <c r="O57" s="78"/>
      <c r="P57" s="78"/>
      <c r="Q57" s="75"/>
      <c r="R57" s="60"/>
    </row>
    <row r="58" spans="1:20" ht="20.25" customHeight="1">
      <c r="A58" s="32"/>
      <c r="B58" s="87"/>
      <c r="C58" s="87"/>
      <c r="D58" s="87"/>
      <c r="E58" s="87"/>
      <c r="F58" s="87"/>
      <c r="G58" s="87"/>
      <c r="H58" s="44"/>
      <c r="I58" s="44"/>
      <c r="J58" s="88"/>
      <c r="K58" s="32"/>
      <c r="L58" s="35"/>
      <c r="M58" s="36"/>
      <c r="N58" s="36"/>
      <c r="O58" s="36"/>
      <c r="P58" s="36"/>
      <c r="Q58" s="89"/>
      <c r="R58" s="90"/>
    </row>
    <row r="59" spans="1:20" ht="20.25" customHeight="1">
      <c r="A59" s="32"/>
      <c r="B59" s="33"/>
      <c r="C59" s="33"/>
      <c r="D59" s="33"/>
      <c r="E59" s="33"/>
      <c r="F59" s="33"/>
      <c r="G59" s="32"/>
      <c r="H59" s="32"/>
      <c r="I59" s="32"/>
      <c r="J59" s="34"/>
      <c r="K59" s="32"/>
      <c r="L59" s="35"/>
      <c r="M59" s="36"/>
      <c r="N59" s="36"/>
      <c r="O59" s="36"/>
      <c r="P59" s="36"/>
      <c r="Q59" s="91"/>
      <c r="R59" s="38"/>
    </row>
  </sheetData>
  <protectedRanges>
    <protectedRange sqref="B8:F11 B21:F25 B35:F39 B49:F53" name="Range4_1_6"/>
  </protectedRanges>
  <mergeCells count="37">
    <mergeCell ref="B54:J54"/>
    <mergeCell ref="G53:I53"/>
    <mergeCell ref="G39:I39"/>
    <mergeCell ref="G9:I9"/>
    <mergeCell ref="G25:I25"/>
    <mergeCell ref="B32:I32"/>
    <mergeCell ref="G37:I37"/>
    <mergeCell ref="G38:I38"/>
    <mergeCell ref="B19:F19"/>
    <mergeCell ref="B27:F27"/>
    <mergeCell ref="B28:F28"/>
    <mergeCell ref="B29:F29"/>
    <mergeCell ref="B33:F33"/>
    <mergeCell ref="B12:J12"/>
    <mergeCell ref="B26:J26"/>
    <mergeCell ref="B40:J40"/>
    <mergeCell ref="B6:F6"/>
    <mergeCell ref="B13:F13"/>
    <mergeCell ref="B14:F14"/>
    <mergeCell ref="B15:F15"/>
    <mergeCell ref="B46:I46"/>
    <mergeCell ref="B56:F56"/>
    <mergeCell ref="B57:F57"/>
    <mergeCell ref="G21:I21"/>
    <mergeCell ref="G22:I22"/>
    <mergeCell ref="G23:I23"/>
    <mergeCell ref="G24:I24"/>
    <mergeCell ref="G35:I35"/>
    <mergeCell ref="G36:I36"/>
    <mergeCell ref="B41:F41"/>
    <mergeCell ref="B42:F42"/>
    <mergeCell ref="B43:F43"/>
    <mergeCell ref="B47:F47"/>
    <mergeCell ref="B55:F55"/>
    <mergeCell ref="G49:I49"/>
    <mergeCell ref="G51:I51"/>
    <mergeCell ref="G52:I52"/>
  </mergeCells>
  <conditionalFormatting sqref="I14">
    <cfRule type="cellIs" dxfId="190" priority="13" operator="between">
      <formula>"v"</formula>
      <formula>"v"</formula>
    </cfRule>
  </conditionalFormatting>
  <conditionalFormatting sqref="B14">
    <cfRule type="cellIs" dxfId="189" priority="16" operator="between">
      <formula>"v"</formula>
      <formula>"v"</formula>
    </cfRule>
  </conditionalFormatting>
  <conditionalFormatting sqref="G14">
    <cfRule type="cellIs" dxfId="188" priority="15" operator="between">
      <formula>"v"</formula>
      <formula>"v"</formula>
    </cfRule>
  </conditionalFormatting>
  <conditionalFormatting sqref="H14">
    <cfRule type="cellIs" dxfId="187" priority="14" operator="between">
      <formula>"v"</formula>
      <formula>"v"</formula>
    </cfRule>
  </conditionalFormatting>
  <conditionalFormatting sqref="I28">
    <cfRule type="cellIs" dxfId="186" priority="9" operator="between">
      <formula>"v"</formula>
      <formula>"v"</formula>
    </cfRule>
  </conditionalFormatting>
  <conditionalFormatting sqref="B28">
    <cfRule type="cellIs" dxfId="185" priority="12" operator="between">
      <formula>"v"</formula>
      <formula>"v"</formula>
    </cfRule>
  </conditionalFormatting>
  <conditionalFormatting sqref="G28">
    <cfRule type="cellIs" dxfId="184" priority="11" operator="between">
      <formula>"v"</formula>
      <formula>"v"</formula>
    </cfRule>
  </conditionalFormatting>
  <conditionalFormatting sqref="H28">
    <cfRule type="cellIs" dxfId="183" priority="10" operator="between">
      <formula>"v"</formula>
      <formula>"v"</formula>
    </cfRule>
  </conditionalFormatting>
  <conditionalFormatting sqref="I42">
    <cfRule type="cellIs" dxfId="182" priority="5" operator="between">
      <formula>"v"</formula>
      <formula>"v"</formula>
    </cfRule>
  </conditionalFormatting>
  <conditionalFormatting sqref="B42">
    <cfRule type="cellIs" dxfId="181" priority="8" operator="between">
      <formula>"v"</formula>
      <formula>"v"</formula>
    </cfRule>
  </conditionalFormatting>
  <conditionalFormatting sqref="G42">
    <cfRule type="cellIs" dxfId="180" priority="7" operator="between">
      <formula>"v"</formula>
      <formula>"v"</formula>
    </cfRule>
  </conditionalFormatting>
  <conditionalFormatting sqref="H42">
    <cfRule type="cellIs" dxfId="179" priority="6" operator="between">
      <formula>"v"</formula>
      <formula>"v"</formula>
    </cfRule>
  </conditionalFormatting>
  <conditionalFormatting sqref="I56">
    <cfRule type="cellIs" dxfId="178" priority="1" operator="between">
      <formula>"v"</formula>
      <formula>"v"</formula>
    </cfRule>
  </conditionalFormatting>
  <conditionalFormatting sqref="B56">
    <cfRule type="cellIs" dxfId="177" priority="4" operator="between">
      <formula>"v"</formula>
      <formula>"v"</formula>
    </cfRule>
  </conditionalFormatting>
  <conditionalFormatting sqref="G56">
    <cfRule type="cellIs" dxfId="176" priority="3" operator="between">
      <formula>"v"</formula>
      <formula>"v"</formula>
    </cfRule>
  </conditionalFormatting>
  <conditionalFormatting sqref="H56">
    <cfRule type="cellIs" dxfId="175" priority="2" operator="between">
      <formula>"v"</formula>
      <formula>"v"</formula>
    </cfRule>
  </conditionalFormatting>
  <hyperlinks>
    <hyperlink ref="L14" location="'A1'!A1" display="A1"/>
    <hyperlink ref="L28" location="'A1'!A1" display="A1"/>
    <hyperlink ref="L42" location="'A1'!A1" display="A1"/>
    <hyperlink ref="L56" location="'A1'!A1" display="A1"/>
  </hyperlinks>
  <pageMargins left="0.70866141732283472" right="0.70866141732283472" top="0.74803149606299213" bottom="0.74803149606299213" header="0.31496062992125984" footer="0.31496062992125984"/>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nchor moveWithCells="1">
                  <from>
                    <xdr:col>1</xdr:col>
                    <xdr:colOff>28575</xdr:colOff>
                    <xdr:row>7</xdr:row>
                    <xdr:rowOff>104775</xdr:rowOff>
                  </from>
                  <to>
                    <xdr:col>1</xdr:col>
                    <xdr:colOff>228600</xdr:colOff>
                    <xdr:row>7</xdr:row>
                    <xdr:rowOff>295275</xdr:rowOff>
                  </to>
                </anchor>
              </controlPr>
            </control>
          </mc:Choice>
        </mc:AlternateContent>
        <mc:AlternateContent xmlns:mc="http://schemas.openxmlformats.org/markup-compatibility/2006">
          <mc:Choice Requires="x14">
            <control shapeId="2051" r:id="rId5" name="Option Button 3">
              <controlPr defaultSize="0" autoFill="0" autoLine="0" autoPict="0">
                <anchor moveWithCells="1">
                  <from>
                    <xdr:col>2</xdr:col>
                    <xdr:colOff>28575</xdr:colOff>
                    <xdr:row>7</xdr:row>
                    <xdr:rowOff>104775</xdr:rowOff>
                  </from>
                  <to>
                    <xdr:col>2</xdr:col>
                    <xdr:colOff>228600</xdr:colOff>
                    <xdr:row>7</xdr:row>
                    <xdr:rowOff>295275</xdr:rowOff>
                  </to>
                </anchor>
              </controlPr>
            </control>
          </mc:Choice>
        </mc:AlternateContent>
        <mc:AlternateContent xmlns:mc="http://schemas.openxmlformats.org/markup-compatibility/2006">
          <mc:Choice Requires="x14">
            <control shapeId="2053" r:id="rId6" name="Option Button 5">
              <controlPr defaultSize="0" autoFill="0" autoLine="0" autoPict="0">
                <anchor moveWithCells="1">
                  <from>
                    <xdr:col>3</xdr:col>
                    <xdr:colOff>28575</xdr:colOff>
                    <xdr:row>7</xdr:row>
                    <xdr:rowOff>104775</xdr:rowOff>
                  </from>
                  <to>
                    <xdr:col>3</xdr:col>
                    <xdr:colOff>228600</xdr:colOff>
                    <xdr:row>7</xdr:row>
                    <xdr:rowOff>295275</xdr:rowOff>
                  </to>
                </anchor>
              </controlPr>
            </control>
          </mc:Choice>
        </mc:AlternateContent>
        <mc:AlternateContent xmlns:mc="http://schemas.openxmlformats.org/markup-compatibility/2006">
          <mc:Choice Requires="x14">
            <control shapeId="2054" r:id="rId7" name="Option Button 6">
              <controlPr defaultSize="0" autoFill="0" autoLine="0" autoPict="0">
                <anchor moveWithCells="1">
                  <from>
                    <xdr:col>4</xdr:col>
                    <xdr:colOff>28575</xdr:colOff>
                    <xdr:row>7</xdr:row>
                    <xdr:rowOff>104775</xdr:rowOff>
                  </from>
                  <to>
                    <xdr:col>4</xdr:col>
                    <xdr:colOff>228600</xdr:colOff>
                    <xdr:row>7</xdr:row>
                    <xdr:rowOff>295275</xdr:rowOff>
                  </to>
                </anchor>
              </controlPr>
            </control>
          </mc:Choice>
        </mc:AlternateContent>
        <mc:AlternateContent xmlns:mc="http://schemas.openxmlformats.org/markup-compatibility/2006">
          <mc:Choice Requires="x14">
            <control shapeId="2055" r:id="rId8" name="Option Button 7">
              <controlPr defaultSize="0" autoFill="0" autoLine="0" autoPict="0">
                <anchor moveWithCells="1">
                  <from>
                    <xdr:col>5</xdr:col>
                    <xdr:colOff>28575</xdr:colOff>
                    <xdr:row>7</xdr:row>
                    <xdr:rowOff>104775</xdr:rowOff>
                  </from>
                  <to>
                    <xdr:col>5</xdr:col>
                    <xdr:colOff>228600</xdr:colOff>
                    <xdr:row>7</xdr:row>
                    <xdr:rowOff>295275</xdr:rowOff>
                  </to>
                </anchor>
              </controlPr>
            </control>
          </mc:Choice>
        </mc:AlternateContent>
        <mc:AlternateContent xmlns:mc="http://schemas.openxmlformats.org/markup-compatibility/2006">
          <mc:Choice Requires="x14">
            <control shapeId="2056" r:id="rId9" name="Group Box 8">
              <controlPr defaultSize="0" autoFill="0" autoPict="0">
                <anchor moveWithCells="1">
                  <from>
                    <xdr:col>1</xdr:col>
                    <xdr:colOff>28575</xdr:colOff>
                    <xdr:row>7</xdr:row>
                    <xdr:rowOff>28575</xdr:rowOff>
                  </from>
                  <to>
                    <xdr:col>5</xdr:col>
                    <xdr:colOff>238125</xdr:colOff>
                    <xdr:row>7</xdr:row>
                    <xdr:rowOff>342900</xdr:rowOff>
                  </to>
                </anchor>
              </controlPr>
            </control>
          </mc:Choice>
        </mc:AlternateContent>
        <mc:AlternateContent xmlns:mc="http://schemas.openxmlformats.org/markup-compatibility/2006">
          <mc:Choice Requires="x14">
            <control shapeId="2063" r:id="rId10" name="Option Button 15">
              <controlPr defaultSize="0" autoFill="0" autoLine="0" autoPict="0">
                <anchor moveWithCells="1">
                  <from>
                    <xdr:col>1</xdr:col>
                    <xdr:colOff>28575</xdr:colOff>
                    <xdr:row>8</xdr:row>
                    <xdr:rowOff>104775</xdr:rowOff>
                  </from>
                  <to>
                    <xdr:col>1</xdr:col>
                    <xdr:colOff>228600</xdr:colOff>
                    <xdr:row>8</xdr:row>
                    <xdr:rowOff>295275</xdr:rowOff>
                  </to>
                </anchor>
              </controlPr>
            </control>
          </mc:Choice>
        </mc:AlternateContent>
        <mc:AlternateContent xmlns:mc="http://schemas.openxmlformats.org/markup-compatibility/2006">
          <mc:Choice Requires="x14">
            <control shapeId="2064" r:id="rId11" name="Option Button 16">
              <controlPr defaultSize="0" autoFill="0" autoLine="0" autoPict="0">
                <anchor moveWithCells="1">
                  <from>
                    <xdr:col>2</xdr:col>
                    <xdr:colOff>28575</xdr:colOff>
                    <xdr:row>8</xdr:row>
                    <xdr:rowOff>95250</xdr:rowOff>
                  </from>
                  <to>
                    <xdr:col>2</xdr:col>
                    <xdr:colOff>228600</xdr:colOff>
                    <xdr:row>8</xdr:row>
                    <xdr:rowOff>285750</xdr:rowOff>
                  </to>
                </anchor>
              </controlPr>
            </control>
          </mc:Choice>
        </mc:AlternateContent>
        <mc:AlternateContent xmlns:mc="http://schemas.openxmlformats.org/markup-compatibility/2006">
          <mc:Choice Requires="x14">
            <control shapeId="2065" r:id="rId12" name="Option Button 17">
              <controlPr defaultSize="0" autoFill="0" autoLine="0" autoPict="0">
                <anchor moveWithCells="1">
                  <from>
                    <xdr:col>3</xdr:col>
                    <xdr:colOff>28575</xdr:colOff>
                    <xdr:row>8</xdr:row>
                    <xdr:rowOff>104775</xdr:rowOff>
                  </from>
                  <to>
                    <xdr:col>3</xdr:col>
                    <xdr:colOff>228600</xdr:colOff>
                    <xdr:row>8</xdr:row>
                    <xdr:rowOff>295275</xdr:rowOff>
                  </to>
                </anchor>
              </controlPr>
            </control>
          </mc:Choice>
        </mc:AlternateContent>
        <mc:AlternateContent xmlns:mc="http://schemas.openxmlformats.org/markup-compatibility/2006">
          <mc:Choice Requires="x14">
            <control shapeId="2066" r:id="rId13" name="Option Button 18">
              <controlPr defaultSize="0" autoFill="0" autoLine="0" autoPict="0">
                <anchor moveWithCells="1">
                  <from>
                    <xdr:col>4</xdr:col>
                    <xdr:colOff>28575</xdr:colOff>
                    <xdr:row>8</xdr:row>
                    <xdr:rowOff>104775</xdr:rowOff>
                  </from>
                  <to>
                    <xdr:col>4</xdr:col>
                    <xdr:colOff>228600</xdr:colOff>
                    <xdr:row>8</xdr:row>
                    <xdr:rowOff>295275</xdr:rowOff>
                  </to>
                </anchor>
              </controlPr>
            </control>
          </mc:Choice>
        </mc:AlternateContent>
        <mc:AlternateContent xmlns:mc="http://schemas.openxmlformats.org/markup-compatibility/2006">
          <mc:Choice Requires="x14">
            <control shapeId="2067" r:id="rId14" name="Option Button 19">
              <controlPr defaultSize="0" autoFill="0" autoLine="0" autoPict="0">
                <anchor moveWithCells="1">
                  <from>
                    <xdr:col>5</xdr:col>
                    <xdr:colOff>28575</xdr:colOff>
                    <xdr:row>8</xdr:row>
                    <xdr:rowOff>104775</xdr:rowOff>
                  </from>
                  <to>
                    <xdr:col>5</xdr:col>
                    <xdr:colOff>228600</xdr:colOff>
                    <xdr:row>8</xdr:row>
                    <xdr:rowOff>295275</xdr:rowOff>
                  </to>
                </anchor>
              </controlPr>
            </control>
          </mc:Choice>
        </mc:AlternateContent>
        <mc:AlternateContent xmlns:mc="http://schemas.openxmlformats.org/markup-compatibility/2006">
          <mc:Choice Requires="x14">
            <control shapeId="2068" r:id="rId15" name="Group Box 20">
              <controlPr defaultSize="0" autoFill="0" autoPict="0">
                <anchor moveWithCells="1">
                  <from>
                    <xdr:col>1</xdr:col>
                    <xdr:colOff>28575</xdr:colOff>
                    <xdr:row>8</xdr:row>
                    <xdr:rowOff>28575</xdr:rowOff>
                  </from>
                  <to>
                    <xdr:col>5</xdr:col>
                    <xdr:colOff>238125</xdr:colOff>
                    <xdr:row>8</xdr:row>
                    <xdr:rowOff>333375</xdr:rowOff>
                  </to>
                </anchor>
              </controlPr>
            </control>
          </mc:Choice>
        </mc:AlternateContent>
        <mc:AlternateContent xmlns:mc="http://schemas.openxmlformats.org/markup-compatibility/2006">
          <mc:Choice Requires="x14">
            <control shapeId="2069" r:id="rId16" name="Option Button 21">
              <controlPr defaultSize="0" autoFill="0" autoLine="0" autoPict="0">
                <anchor moveWithCells="1">
                  <from>
                    <xdr:col>1</xdr:col>
                    <xdr:colOff>28575</xdr:colOff>
                    <xdr:row>9</xdr:row>
                    <xdr:rowOff>95250</xdr:rowOff>
                  </from>
                  <to>
                    <xdr:col>1</xdr:col>
                    <xdr:colOff>228600</xdr:colOff>
                    <xdr:row>9</xdr:row>
                    <xdr:rowOff>285750</xdr:rowOff>
                  </to>
                </anchor>
              </controlPr>
            </control>
          </mc:Choice>
        </mc:AlternateContent>
        <mc:AlternateContent xmlns:mc="http://schemas.openxmlformats.org/markup-compatibility/2006">
          <mc:Choice Requires="x14">
            <control shapeId="2070" r:id="rId17" name="Option Button 22">
              <controlPr defaultSize="0" autoFill="0" autoLine="0" autoPict="0">
                <anchor moveWithCells="1">
                  <from>
                    <xdr:col>2</xdr:col>
                    <xdr:colOff>28575</xdr:colOff>
                    <xdr:row>9</xdr:row>
                    <xdr:rowOff>95250</xdr:rowOff>
                  </from>
                  <to>
                    <xdr:col>2</xdr:col>
                    <xdr:colOff>228600</xdr:colOff>
                    <xdr:row>9</xdr:row>
                    <xdr:rowOff>285750</xdr:rowOff>
                  </to>
                </anchor>
              </controlPr>
            </control>
          </mc:Choice>
        </mc:AlternateContent>
        <mc:AlternateContent xmlns:mc="http://schemas.openxmlformats.org/markup-compatibility/2006">
          <mc:Choice Requires="x14">
            <control shapeId="2071" r:id="rId18" name="Option Button 23">
              <controlPr defaultSize="0" autoFill="0" autoLine="0" autoPict="0">
                <anchor moveWithCells="1">
                  <from>
                    <xdr:col>3</xdr:col>
                    <xdr:colOff>28575</xdr:colOff>
                    <xdr:row>9</xdr:row>
                    <xdr:rowOff>104775</xdr:rowOff>
                  </from>
                  <to>
                    <xdr:col>3</xdr:col>
                    <xdr:colOff>228600</xdr:colOff>
                    <xdr:row>9</xdr:row>
                    <xdr:rowOff>295275</xdr:rowOff>
                  </to>
                </anchor>
              </controlPr>
            </control>
          </mc:Choice>
        </mc:AlternateContent>
        <mc:AlternateContent xmlns:mc="http://schemas.openxmlformats.org/markup-compatibility/2006">
          <mc:Choice Requires="x14">
            <control shapeId="2072" r:id="rId19" name="Option Button 24">
              <controlPr defaultSize="0" autoFill="0" autoLine="0" autoPict="0">
                <anchor moveWithCells="1">
                  <from>
                    <xdr:col>4</xdr:col>
                    <xdr:colOff>28575</xdr:colOff>
                    <xdr:row>9</xdr:row>
                    <xdr:rowOff>104775</xdr:rowOff>
                  </from>
                  <to>
                    <xdr:col>4</xdr:col>
                    <xdr:colOff>228600</xdr:colOff>
                    <xdr:row>9</xdr:row>
                    <xdr:rowOff>295275</xdr:rowOff>
                  </to>
                </anchor>
              </controlPr>
            </control>
          </mc:Choice>
        </mc:AlternateContent>
        <mc:AlternateContent xmlns:mc="http://schemas.openxmlformats.org/markup-compatibility/2006">
          <mc:Choice Requires="x14">
            <control shapeId="2073" r:id="rId20" name="Option Button 25">
              <controlPr defaultSize="0" autoFill="0" autoLine="0" autoPict="0">
                <anchor moveWithCells="1">
                  <from>
                    <xdr:col>5</xdr:col>
                    <xdr:colOff>28575</xdr:colOff>
                    <xdr:row>9</xdr:row>
                    <xdr:rowOff>104775</xdr:rowOff>
                  </from>
                  <to>
                    <xdr:col>5</xdr:col>
                    <xdr:colOff>228600</xdr:colOff>
                    <xdr:row>9</xdr:row>
                    <xdr:rowOff>295275</xdr:rowOff>
                  </to>
                </anchor>
              </controlPr>
            </control>
          </mc:Choice>
        </mc:AlternateContent>
        <mc:AlternateContent xmlns:mc="http://schemas.openxmlformats.org/markup-compatibility/2006">
          <mc:Choice Requires="x14">
            <control shapeId="2074" r:id="rId21" name="Group Box 26">
              <controlPr defaultSize="0" autoFill="0" autoPict="0">
                <anchor moveWithCells="1">
                  <from>
                    <xdr:col>1</xdr:col>
                    <xdr:colOff>28575</xdr:colOff>
                    <xdr:row>9</xdr:row>
                    <xdr:rowOff>28575</xdr:rowOff>
                  </from>
                  <to>
                    <xdr:col>5</xdr:col>
                    <xdr:colOff>238125</xdr:colOff>
                    <xdr:row>9</xdr:row>
                    <xdr:rowOff>342900</xdr:rowOff>
                  </to>
                </anchor>
              </controlPr>
            </control>
          </mc:Choice>
        </mc:AlternateContent>
        <mc:AlternateContent xmlns:mc="http://schemas.openxmlformats.org/markup-compatibility/2006">
          <mc:Choice Requires="x14">
            <control shapeId="2075" r:id="rId22" name="Option Button 27">
              <controlPr defaultSize="0" autoFill="0" autoLine="0" autoPict="0">
                <anchor moveWithCells="1">
                  <from>
                    <xdr:col>1</xdr:col>
                    <xdr:colOff>28575</xdr:colOff>
                    <xdr:row>10</xdr:row>
                    <xdr:rowOff>95250</xdr:rowOff>
                  </from>
                  <to>
                    <xdr:col>1</xdr:col>
                    <xdr:colOff>228600</xdr:colOff>
                    <xdr:row>10</xdr:row>
                    <xdr:rowOff>285750</xdr:rowOff>
                  </to>
                </anchor>
              </controlPr>
            </control>
          </mc:Choice>
        </mc:AlternateContent>
        <mc:AlternateContent xmlns:mc="http://schemas.openxmlformats.org/markup-compatibility/2006">
          <mc:Choice Requires="x14">
            <control shapeId="2076" r:id="rId23" name="Option Button 28">
              <controlPr defaultSize="0" autoFill="0" autoLine="0" autoPict="0">
                <anchor moveWithCells="1">
                  <from>
                    <xdr:col>2</xdr:col>
                    <xdr:colOff>28575</xdr:colOff>
                    <xdr:row>10</xdr:row>
                    <xdr:rowOff>104775</xdr:rowOff>
                  </from>
                  <to>
                    <xdr:col>2</xdr:col>
                    <xdr:colOff>228600</xdr:colOff>
                    <xdr:row>10</xdr:row>
                    <xdr:rowOff>295275</xdr:rowOff>
                  </to>
                </anchor>
              </controlPr>
            </control>
          </mc:Choice>
        </mc:AlternateContent>
        <mc:AlternateContent xmlns:mc="http://schemas.openxmlformats.org/markup-compatibility/2006">
          <mc:Choice Requires="x14">
            <control shapeId="2077" r:id="rId24" name="Option Button 29">
              <controlPr defaultSize="0" autoFill="0" autoLine="0" autoPict="0">
                <anchor moveWithCells="1">
                  <from>
                    <xdr:col>3</xdr:col>
                    <xdr:colOff>28575</xdr:colOff>
                    <xdr:row>10</xdr:row>
                    <xdr:rowOff>104775</xdr:rowOff>
                  </from>
                  <to>
                    <xdr:col>3</xdr:col>
                    <xdr:colOff>228600</xdr:colOff>
                    <xdr:row>10</xdr:row>
                    <xdr:rowOff>295275</xdr:rowOff>
                  </to>
                </anchor>
              </controlPr>
            </control>
          </mc:Choice>
        </mc:AlternateContent>
        <mc:AlternateContent xmlns:mc="http://schemas.openxmlformats.org/markup-compatibility/2006">
          <mc:Choice Requires="x14">
            <control shapeId="2078" r:id="rId25" name="Option Button 30">
              <controlPr defaultSize="0" autoFill="0" autoLine="0" autoPict="0">
                <anchor moveWithCells="1">
                  <from>
                    <xdr:col>4</xdr:col>
                    <xdr:colOff>28575</xdr:colOff>
                    <xdr:row>10</xdr:row>
                    <xdr:rowOff>114300</xdr:rowOff>
                  </from>
                  <to>
                    <xdr:col>4</xdr:col>
                    <xdr:colOff>228600</xdr:colOff>
                    <xdr:row>10</xdr:row>
                    <xdr:rowOff>304800</xdr:rowOff>
                  </to>
                </anchor>
              </controlPr>
            </control>
          </mc:Choice>
        </mc:AlternateContent>
        <mc:AlternateContent xmlns:mc="http://schemas.openxmlformats.org/markup-compatibility/2006">
          <mc:Choice Requires="x14">
            <control shapeId="2079" r:id="rId26" name="Option Button 31">
              <controlPr defaultSize="0" autoFill="0" autoLine="0" autoPict="0">
                <anchor moveWithCells="1">
                  <from>
                    <xdr:col>5</xdr:col>
                    <xdr:colOff>28575</xdr:colOff>
                    <xdr:row>10</xdr:row>
                    <xdr:rowOff>104775</xdr:rowOff>
                  </from>
                  <to>
                    <xdr:col>5</xdr:col>
                    <xdr:colOff>228600</xdr:colOff>
                    <xdr:row>10</xdr:row>
                    <xdr:rowOff>295275</xdr:rowOff>
                  </to>
                </anchor>
              </controlPr>
            </control>
          </mc:Choice>
        </mc:AlternateContent>
        <mc:AlternateContent xmlns:mc="http://schemas.openxmlformats.org/markup-compatibility/2006">
          <mc:Choice Requires="x14">
            <control shapeId="2080" r:id="rId27" name="Group Box 32">
              <controlPr defaultSize="0" autoFill="0" autoPict="0">
                <anchor moveWithCells="1">
                  <from>
                    <xdr:col>1</xdr:col>
                    <xdr:colOff>28575</xdr:colOff>
                    <xdr:row>10</xdr:row>
                    <xdr:rowOff>28575</xdr:rowOff>
                  </from>
                  <to>
                    <xdr:col>5</xdr:col>
                    <xdr:colOff>238125</xdr:colOff>
                    <xdr:row>10</xdr:row>
                    <xdr:rowOff>333375</xdr:rowOff>
                  </to>
                </anchor>
              </controlPr>
            </control>
          </mc:Choice>
        </mc:AlternateContent>
        <mc:AlternateContent xmlns:mc="http://schemas.openxmlformats.org/markup-compatibility/2006">
          <mc:Choice Requires="x14">
            <control shapeId="2081" r:id="rId28" name="Option Button 33">
              <controlPr defaultSize="0" autoFill="0" autoLine="0" autoPict="0">
                <anchor moveWithCells="1">
                  <from>
                    <xdr:col>1</xdr:col>
                    <xdr:colOff>28575</xdr:colOff>
                    <xdr:row>20</xdr:row>
                    <xdr:rowOff>114300</xdr:rowOff>
                  </from>
                  <to>
                    <xdr:col>1</xdr:col>
                    <xdr:colOff>228600</xdr:colOff>
                    <xdr:row>20</xdr:row>
                    <xdr:rowOff>304800</xdr:rowOff>
                  </to>
                </anchor>
              </controlPr>
            </control>
          </mc:Choice>
        </mc:AlternateContent>
        <mc:AlternateContent xmlns:mc="http://schemas.openxmlformats.org/markup-compatibility/2006">
          <mc:Choice Requires="x14">
            <control shapeId="2082" r:id="rId29" name="Option Button 34">
              <controlPr defaultSize="0" autoFill="0" autoLine="0" autoPict="0">
                <anchor moveWithCells="1">
                  <from>
                    <xdr:col>2</xdr:col>
                    <xdr:colOff>28575</xdr:colOff>
                    <xdr:row>20</xdr:row>
                    <xdr:rowOff>123825</xdr:rowOff>
                  </from>
                  <to>
                    <xdr:col>2</xdr:col>
                    <xdr:colOff>228600</xdr:colOff>
                    <xdr:row>20</xdr:row>
                    <xdr:rowOff>314325</xdr:rowOff>
                  </to>
                </anchor>
              </controlPr>
            </control>
          </mc:Choice>
        </mc:AlternateContent>
        <mc:AlternateContent xmlns:mc="http://schemas.openxmlformats.org/markup-compatibility/2006">
          <mc:Choice Requires="x14">
            <control shapeId="2083" r:id="rId30" name="Option Button 35">
              <controlPr defaultSize="0" autoFill="0" autoLine="0" autoPict="0">
                <anchor moveWithCells="1">
                  <from>
                    <xdr:col>3</xdr:col>
                    <xdr:colOff>28575</xdr:colOff>
                    <xdr:row>20</xdr:row>
                    <xdr:rowOff>123825</xdr:rowOff>
                  </from>
                  <to>
                    <xdr:col>3</xdr:col>
                    <xdr:colOff>228600</xdr:colOff>
                    <xdr:row>20</xdr:row>
                    <xdr:rowOff>314325</xdr:rowOff>
                  </to>
                </anchor>
              </controlPr>
            </control>
          </mc:Choice>
        </mc:AlternateContent>
        <mc:AlternateContent xmlns:mc="http://schemas.openxmlformats.org/markup-compatibility/2006">
          <mc:Choice Requires="x14">
            <control shapeId="2084" r:id="rId31" name="Option Button 36">
              <controlPr defaultSize="0" autoFill="0" autoLine="0" autoPict="0">
                <anchor moveWithCells="1">
                  <from>
                    <xdr:col>4</xdr:col>
                    <xdr:colOff>28575</xdr:colOff>
                    <xdr:row>20</xdr:row>
                    <xdr:rowOff>114300</xdr:rowOff>
                  </from>
                  <to>
                    <xdr:col>4</xdr:col>
                    <xdr:colOff>228600</xdr:colOff>
                    <xdr:row>20</xdr:row>
                    <xdr:rowOff>304800</xdr:rowOff>
                  </to>
                </anchor>
              </controlPr>
            </control>
          </mc:Choice>
        </mc:AlternateContent>
        <mc:AlternateContent xmlns:mc="http://schemas.openxmlformats.org/markup-compatibility/2006">
          <mc:Choice Requires="x14">
            <control shapeId="2085" r:id="rId32" name="Option Button 37">
              <controlPr defaultSize="0" autoFill="0" autoLine="0" autoPict="0">
                <anchor moveWithCells="1">
                  <from>
                    <xdr:col>5</xdr:col>
                    <xdr:colOff>28575</xdr:colOff>
                    <xdr:row>20</xdr:row>
                    <xdr:rowOff>123825</xdr:rowOff>
                  </from>
                  <to>
                    <xdr:col>5</xdr:col>
                    <xdr:colOff>228600</xdr:colOff>
                    <xdr:row>20</xdr:row>
                    <xdr:rowOff>314325</xdr:rowOff>
                  </to>
                </anchor>
              </controlPr>
            </control>
          </mc:Choice>
        </mc:AlternateContent>
        <mc:AlternateContent xmlns:mc="http://schemas.openxmlformats.org/markup-compatibility/2006">
          <mc:Choice Requires="x14">
            <control shapeId="2086" r:id="rId33" name="Group Box 38">
              <controlPr defaultSize="0" autoFill="0" autoPict="0">
                <anchor moveWithCells="1">
                  <from>
                    <xdr:col>1</xdr:col>
                    <xdr:colOff>28575</xdr:colOff>
                    <xdr:row>20</xdr:row>
                    <xdr:rowOff>28575</xdr:rowOff>
                  </from>
                  <to>
                    <xdr:col>5</xdr:col>
                    <xdr:colOff>238125</xdr:colOff>
                    <xdr:row>20</xdr:row>
                    <xdr:rowOff>361950</xdr:rowOff>
                  </to>
                </anchor>
              </controlPr>
            </control>
          </mc:Choice>
        </mc:AlternateContent>
        <mc:AlternateContent xmlns:mc="http://schemas.openxmlformats.org/markup-compatibility/2006">
          <mc:Choice Requires="x14">
            <control shapeId="2087" r:id="rId34" name="Option Button 39">
              <controlPr defaultSize="0" autoFill="0" autoLine="0" autoPict="0">
                <anchor moveWithCells="1">
                  <from>
                    <xdr:col>1</xdr:col>
                    <xdr:colOff>28575</xdr:colOff>
                    <xdr:row>21</xdr:row>
                    <xdr:rowOff>57150</xdr:rowOff>
                  </from>
                  <to>
                    <xdr:col>1</xdr:col>
                    <xdr:colOff>228600</xdr:colOff>
                    <xdr:row>21</xdr:row>
                    <xdr:rowOff>247650</xdr:rowOff>
                  </to>
                </anchor>
              </controlPr>
            </control>
          </mc:Choice>
        </mc:AlternateContent>
        <mc:AlternateContent xmlns:mc="http://schemas.openxmlformats.org/markup-compatibility/2006">
          <mc:Choice Requires="x14">
            <control shapeId="2088" r:id="rId35" name="Option Button 40">
              <controlPr defaultSize="0" autoFill="0" autoLine="0" autoPict="0">
                <anchor moveWithCells="1">
                  <from>
                    <xdr:col>2</xdr:col>
                    <xdr:colOff>28575</xdr:colOff>
                    <xdr:row>21</xdr:row>
                    <xdr:rowOff>57150</xdr:rowOff>
                  </from>
                  <to>
                    <xdr:col>2</xdr:col>
                    <xdr:colOff>228600</xdr:colOff>
                    <xdr:row>21</xdr:row>
                    <xdr:rowOff>247650</xdr:rowOff>
                  </to>
                </anchor>
              </controlPr>
            </control>
          </mc:Choice>
        </mc:AlternateContent>
        <mc:AlternateContent xmlns:mc="http://schemas.openxmlformats.org/markup-compatibility/2006">
          <mc:Choice Requires="x14">
            <control shapeId="2089" r:id="rId36" name="Option Button 41">
              <controlPr defaultSize="0" autoFill="0" autoLine="0" autoPict="0">
                <anchor moveWithCells="1">
                  <from>
                    <xdr:col>3</xdr:col>
                    <xdr:colOff>28575</xdr:colOff>
                    <xdr:row>21</xdr:row>
                    <xdr:rowOff>66675</xdr:rowOff>
                  </from>
                  <to>
                    <xdr:col>3</xdr:col>
                    <xdr:colOff>228600</xdr:colOff>
                    <xdr:row>21</xdr:row>
                    <xdr:rowOff>257175</xdr:rowOff>
                  </to>
                </anchor>
              </controlPr>
            </control>
          </mc:Choice>
        </mc:AlternateContent>
        <mc:AlternateContent xmlns:mc="http://schemas.openxmlformats.org/markup-compatibility/2006">
          <mc:Choice Requires="x14">
            <control shapeId="2090" r:id="rId37" name="Option Button 42">
              <controlPr defaultSize="0" autoFill="0" autoLine="0" autoPict="0">
                <anchor moveWithCells="1">
                  <from>
                    <xdr:col>4</xdr:col>
                    <xdr:colOff>28575</xdr:colOff>
                    <xdr:row>21</xdr:row>
                    <xdr:rowOff>57150</xdr:rowOff>
                  </from>
                  <to>
                    <xdr:col>4</xdr:col>
                    <xdr:colOff>228600</xdr:colOff>
                    <xdr:row>21</xdr:row>
                    <xdr:rowOff>247650</xdr:rowOff>
                  </to>
                </anchor>
              </controlPr>
            </control>
          </mc:Choice>
        </mc:AlternateContent>
        <mc:AlternateContent xmlns:mc="http://schemas.openxmlformats.org/markup-compatibility/2006">
          <mc:Choice Requires="x14">
            <control shapeId="2091" r:id="rId38" name="Option Button 43">
              <controlPr defaultSize="0" autoFill="0" autoLine="0" autoPict="0">
                <anchor moveWithCells="1">
                  <from>
                    <xdr:col>5</xdr:col>
                    <xdr:colOff>28575</xdr:colOff>
                    <xdr:row>21</xdr:row>
                    <xdr:rowOff>57150</xdr:rowOff>
                  </from>
                  <to>
                    <xdr:col>5</xdr:col>
                    <xdr:colOff>228600</xdr:colOff>
                    <xdr:row>21</xdr:row>
                    <xdr:rowOff>247650</xdr:rowOff>
                  </to>
                </anchor>
              </controlPr>
            </control>
          </mc:Choice>
        </mc:AlternateContent>
        <mc:AlternateContent xmlns:mc="http://schemas.openxmlformats.org/markup-compatibility/2006">
          <mc:Choice Requires="x14">
            <control shapeId="2092" r:id="rId39" name="Group Box 44">
              <controlPr defaultSize="0" autoFill="0" autoPict="0">
                <anchor moveWithCells="1">
                  <from>
                    <xdr:col>1</xdr:col>
                    <xdr:colOff>28575</xdr:colOff>
                    <xdr:row>21</xdr:row>
                    <xdr:rowOff>28575</xdr:rowOff>
                  </from>
                  <to>
                    <xdr:col>5</xdr:col>
                    <xdr:colOff>238125</xdr:colOff>
                    <xdr:row>21</xdr:row>
                    <xdr:rowOff>333375</xdr:rowOff>
                  </to>
                </anchor>
              </controlPr>
            </control>
          </mc:Choice>
        </mc:AlternateContent>
        <mc:AlternateContent xmlns:mc="http://schemas.openxmlformats.org/markup-compatibility/2006">
          <mc:Choice Requires="x14">
            <control shapeId="2093" r:id="rId40" name="Option Button 45">
              <controlPr defaultSize="0" autoFill="0" autoLine="0" autoPict="0">
                <anchor moveWithCells="1">
                  <from>
                    <xdr:col>1</xdr:col>
                    <xdr:colOff>28575</xdr:colOff>
                    <xdr:row>22</xdr:row>
                    <xdr:rowOff>76200</xdr:rowOff>
                  </from>
                  <to>
                    <xdr:col>1</xdr:col>
                    <xdr:colOff>228600</xdr:colOff>
                    <xdr:row>22</xdr:row>
                    <xdr:rowOff>266700</xdr:rowOff>
                  </to>
                </anchor>
              </controlPr>
            </control>
          </mc:Choice>
        </mc:AlternateContent>
        <mc:AlternateContent xmlns:mc="http://schemas.openxmlformats.org/markup-compatibility/2006">
          <mc:Choice Requires="x14">
            <control shapeId="2094" r:id="rId41" name="Option Button 46">
              <controlPr defaultSize="0" autoFill="0" autoLine="0" autoPict="0">
                <anchor moveWithCells="1">
                  <from>
                    <xdr:col>2</xdr:col>
                    <xdr:colOff>28575</xdr:colOff>
                    <xdr:row>22</xdr:row>
                    <xdr:rowOff>95250</xdr:rowOff>
                  </from>
                  <to>
                    <xdr:col>2</xdr:col>
                    <xdr:colOff>228600</xdr:colOff>
                    <xdr:row>22</xdr:row>
                    <xdr:rowOff>285750</xdr:rowOff>
                  </to>
                </anchor>
              </controlPr>
            </control>
          </mc:Choice>
        </mc:AlternateContent>
        <mc:AlternateContent xmlns:mc="http://schemas.openxmlformats.org/markup-compatibility/2006">
          <mc:Choice Requires="x14">
            <control shapeId="2095" r:id="rId42" name="Option Button 47">
              <controlPr defaultSize="0" autoFill="0" autoLine="0" autoPict="0">
                <anchor moveWithCells="1">
                  <from>
                    <xdr:col>3</xdr:col>
                    <xdr:colOff>28575</xdr:colOff>
                    <xdr:row>22</xdr:row>
                    <xdr:rowOff>104775</xdr:rowOff>
                  </from>
                  <to>
                    <xdr:col>3</xdr:col>
                    <xdr:colOff>228600</xdr:colOff>
                    <xdr:row>22</xdr:row>
                    <xdr:rowOff>295275</xdr:rowOff>
                  </to>
                </anchor>
              </controlPr>
            </control>
          </mc:Choice>
        </mc:AlternateContent>
        <mc:AlternateContent xmlns:mc="http://schemas.openxmlformats.org/markup-compatibility/2006">
          <mc:Choice Requires="x14">
            <control shapeId="2096" r:id="rId43" name="Option Button 48">
              <controlPr defaultSize="0" autoFill="0" autoLine="0" autoPict="0">
                <anchor moveWithCells="1">
                  <from>
                    <xdr:col>4</xdr:col>
                    <xdr:colOff>28575</xdr:colOff>
                    <xdr:row>22</xdr:row>
                    <xdr:rowOff>95250</xdr:rowOff>
                  </from>
                  <to>
                    <xdr:col>4</xdr:col>
                    <xdr:colOff>228600</xdr:colOff>
                    <xdr:row>22</xdr:row>
                    <xdr:rowOff>285750</xdr:rowOff>
                  </to>
                </anchor>
              </controlPr>
            </control>
          </mc:Choice>
        </mc:AlternateContent>
        <mc:AlternateContent xmlns:mc="http://schemas.openxmlformats.org/markup-compatibility/2006">
          <mc:Choice Requires="x14">
            <control shapeId="2097" r:id="rId44" name="Option Button 49">
              <controlPr defaultSize="0" autoFill="0" autoLine="0" autoPict="0">
                <anchor moveWithCells="1">
                  <from>
                    <xdr:col>5</xdr:col>
                    <xdr:colOff>28575</xdr:colOff>
                    <xdr:row>22</xdr:row>
                    <xdr:rowOff>95250</xdr:rowOff>
                  </from>
                  <to>
                    <xdr:col>5</xdr:col>
                    <xdr:colOff>228600</xdr:colOff>
                    <xdr:row>22</xdr:row>
                    <xdr:rowOff>285750</xdr:rowOff>
                  </to>
                </anchor>
              </controlPr>
            </control>
          </mc:Choice>
        </mc:AlternateContent>
        <mc:AlternateContent xmlns:mc="http://schemas.openxmlformats.org/markup-compatibility/2006">
          <mc:Choice Requires="x14">
            <control shapeId="2098" r:id="rId45" name="Group Box 50">
              <controlPr defaultSize="0" autoFill="0" autoPict="0">
                <anchor moveWithCells="1">
                  <from>
                    <xdr:col>1</xdr:col>
                    <xdr:colOff>28575</xdr:colOff>
                    <xdr:row>22</xdr:row>
                    <xdr:rowOff>28575</xdr:rowOff>
                  </from>
                  <to>
                    <xdr:col>5</xdr:col>
                    <xdr:colOff>238125</xdr:colOff>
                    <xdr:row>22</xdr:row>
                    <xdr:rowOff>333375</xdr:rowOff>
                  </to>
                </anchor>
              </controlPr>
            </control>
          </mc:Choice>
        </mc:AlternateContent>
        <mc:AlternateContent xmlns:mc="http://schemas.openxmlformats.org/markup-compatibility/2006">
          <mc:Choice Requires="x14">
            <control shapeId="2099" r:id="rId46" name="Option Button 51">
              <controlPr defaultSize="0" autoFill="0" autoLine="0" autoPict="0">
                <anchor moveWithCells="1">
                  <from>
                    <xdr:col>1</xdr:col>
                    <xdr:colOff>28575</xdr:colOff>
                    <xdr:row>23</xdr:row>
                    <xdr:rowOff>95250</xdr:rowOff>
                  </from>
                  <to>
                    <xdr:col>1</xdr:col>
                    <xdr:colOff>228600</xdr:colOff>
                    <xdr:row>23</xdr:row>
                    <xdr:rowOff>285750</xdr:rowOff>
                  </to>
                </anchor>
              </controlPr>
            </control>
          </mc:Choice>
        </mc:AlternateContent>
        <mc:AlternateContent xmlns:mc="http://schemas.openxmlformats.org/markup-compatibility/2006">
          <mc:Choice Requires="x14">
            <control shapeId="2100" r:id="rId47" name="Option Button 52">
              <controlPr defaultSize="0" autoFill="0" autoLine="0" autoPict="0">
                <anchor moveWithCells="1">
                  <from>
                    <xdr:col>2</xdr:col>
                    <xdr:colOff>28575</xdr:colOff>
                    <xdr:row>23</xdr:row>
                    <xdr:rowOff>104775</xdr:rowOff>
                  </from>
                  <to>
                    <xdr:col>2</xdr:col>
                    <xdr:colOff>228600</xdr:colOff>
                    <xdr:row>23</xdr:row>
                    <xdr:rowOff>295275</xdr:rowOff>
                  </to>
                </anchor>
              </controlPr>
            </control>
          </mc:Choice>
        </mc:AlternateContent>
        <mc:AlternateContent xmlns:mc="http://schemas.openxmlformats.org/markup-compatibility/2006">
          <mc:Choice Requires="x14">
            <control shapeId="2101" r:id="rId48" name="Option Button 53">
              <controlPr defaultSize="0" autoFill="0" autoLine="0" autoPict="0">
                <anchor moveWithCells="1">
                  <from>
                    <xdr:col>3</xdr:col>
                    <xdr:colOff>28575</xdr:colOff>
                    <xdr:row>23</xdr:row>
                    <xdr:rowOff>104775</xdr:rowOff>
                  </from>
                  <to>
                    <xdr:col>3</xdr:col>
                    <xdr:colOff>228600</xdr:colOff>
                    <xdr:row>23</xdr:row>
                    <xdr:rowOff>295275</xdr:rowOff>
                  </to>
                </anchor>
              </controlPr>
            </control>
          </mc:Choice>
        </mc:AlternateContent>
        <mc:AlternateContent xmlns:mc="http://schemas.openxmlformats.org/markup-compatibility/2006">
          <mc:Choice Requires="x14">
            <control shapeId="2102" r:id="rId49" name="Option Button 54">
              <controlPr defaultSize="0" autoFill="0" autoLine="0" autoPict="0">
                <anchor moveWithCells="1">
                  <from>
                    <xdr:col>4</xdr:col>
                    <xdr:colOff>28575</xdr:colOff>
                    <xdr:row>23</xdr:row>
                    <xdr:rowOff>114300</xdr:rowOff>
                  </from>
                  <to>
                    <xdr:col>4</xdr:col>
                    <xdr:colOff>228600</xdr:colOff>
                    <xdr:row>23</xdr:row>
                    <xdr:rowOff>304800</xdr:rowOff>
                  </to>
                </anchor>
              </controlPr>
            </control>
          </mc:Choice>
        </mc:AlternateContent>
        <mc:AlternateContent xmlns:mc="http://schemas.openxmlformats.org/markup-compatibility/2006">
          <mc:Choice Requires="x14">
            <control shapeId="2103" r:id="rId50" name="Option Button 55">
              <controlPr defaultSize="0" autoFill="0" autoLine="0" autoPict="0">
                <anchor moveWithCells="1">
                  <from>
                    <xdr:col>5</xdr:col>
                    <xdr:colOff>28575</xdr:colOff>
                    <xdr:row>23</xdr:row>
                    <xdr:rowOff>104775</xdr:rowOff>
                  </from>
                  <to>
                    <xdr:col>5</xdr:col>
                    <xdr:colOff>228600</xdr:colOff>
                    <xdr:row>23</xdr:row>
                    <xdr:rowOff>295275</xdr:rowOff>
                  </to>
                </anchor>
              </controlPr>
            </control>
          </mc:Choice>
        </mc:AlternateContent>
        <mc:AlternateContent xmlns:mc="http://schemas.openxmlformats.org/markup-compatibility/2006">
          <mc:Choice Requires="x14">
            <control shapeId="2104" r:id="rId51" name="Group Box 56">
              <controlPr defaultSize="0" autoFill="0" autoPict="0">
                <anchor moveWithCells="1">
                  <from>
                    <xdr:col>1</xdr:col>
                    <xdr:colOff>28575</xdr:colOff>
                    <xdr:row>23</xdr:row>
                    <xdr:rowOff>28575</xdr:rowOff>
                  </from>
                  <to>
                    <xdr:col>5</xdr:col>
                    <xdr:colOff>238125</xdr:colOff>
                    <xdr:row>23</xdr:row>
                    <xdr:rowOff>333375</xdr:rowOff>
                  </to>
                </anchor>
              </controlPr>
            </control>
          </mc:Choice>
        </mc:AlternateContent>
        <mc:AlternateContent xmlns:mc="http://schemas.openxmlformats.org/markup-compatibility/2006">
          <mc:Choice Requires="x14">
            <control shapeId="2105" r:id="rId52" name="Option Button 57">
              <controlPr defaultSize="0" autoFill="0" autoLine="0" autoPict="0">
                <anchor moveWithCells="1">
                  <from>
                    <xdr:col>1</xdr:col>
                    <xdr:colOff>28575</xdr:colOff>
                    <xdr:row>24</xdr:row>
                    <xdr:rowOff>95250</xdr:rowOff>
                  </from>
                  <to>
                    <xdr:col>1</xdr:col>
                    <xdr:colOff>228600</xdr:colOff>
                    <xdr:row>24</xdr:row>
                    <xdr:rowOff>285750</xdr:rowOff>
                  </to>
                </anchor>
              </controlPr>
            </control>
          </mc:Choice>
        </mc:AlternateContent>
        <mc:AlternateContent xmlns:mc="http://schemas.openxmlformats.org/markup-compatibility/2006">
          <mc:Choice Requires="x14">
            <control shapeId="2106" r:id="rId53" name="Option Button 58">
              <controlPr defaultSize="0" autoFill="0" autoLine="0" autoPict="0">
                <anchor moveWithCells="1">
                  <from>
                    <xdr:col>2</xdr:col>
                    <xdr:colOff>28575</xdr:colOff>
                    <xdr:row>24</xdr:row>
                    <xdr:rowOff>104775</xdr:rowOff>
                  </from>
                  <to>
                    <xdr:col>2</xdr:col>
                    <xdr:colOff>228600</xdr:colOff>
                    <xdr:row>24</xdr:row>
                    <xdr:rowOff>295275</xdr:rowOff>
                  </to>
                </anchor>
              </controlPr>
            </control>
          </mc:Choice>
        </mc:AlternateContent>
        <mc:AlternateContent xmlns:mc="http://schemas.openxmlformats.org/markup-compatibility/2006">
          <mc:Choice Requires="x14">
            <control shapeId="2107" r:id="rId54" name="Option Button 59">
              <controlPr defaultSize="0" autoFill="0" autoLine="0" autoPict="0">
                <anchor moveWithCells="1">
                  <from>
                    <xdr:col>3</xdr:col>
                    <xdr:colOff>28575</xdr:colOff>
                    <xdr:row>24</xdr:row>
                    <xdr:rowOff>104775</xdr:rowOff>
                  </from>
                  <to>
                    <xdr:col>3</xdr:col>
                    <xdr:colOff>228600</xdr:colOff>
                    <xdr:row>24</xdr:row>
                    <xdr:rowOff>295275</xdr:rowOff>
                  </to>
                </anchor>
              </controlPr>
            </control>
          </mc:Choice>
        </mc:AlternateContent>
        <mc:AlternateContent xmlns:mc="http://schemas.openxmlformats.org/markup-compatibility/2006">
          <mc:Choice Requires="x14">
            <control shapeId="2108" r:id="rId55" name="Option Button 60">
              <controlPr defaultSize="0" autoFill="0" autoLine="0" autoPict="0">
                <anchor moveWithCells="1">
                  <from>
                    <xdr:col>4</xdr:col>
                    <xdr:colOff>28575</xdr:colOff>
                    <xdr:row>24</xdr:row>
                    <xdr:rowOff>114300</xdr:rowOff>
                  </from>
                  <to>
                    <xdr:col>4</xdr:col>
                    <xdr:colOff>228600</xdr:colOff>
                    <xdr:row>24</xdr:row>
                    <xdr:rowOff>304800</xdr:rowOff>
                  </to>
                </anchor>
              </controlPr>
            </control>
          </mc:Choice>
        </mc:AlternateContent>
        <mc:AlternateContent xmlns:mc="http://schemas.openxmlformats.org/markup-compatibility/2006">
          <mc:Choice Requires="x14">
            <control shapeId="2109" r:id="rId56" name="Option Button 61">
              <controlPr defaultSize="0" autoFill="0" autoLine="0" autoPict="0">
                <anchor moveWithCells="1">
                  <from>
                    <xdr:col>5</xdr:col>
                    <xdr:colOff>28575</xdr:colOff>
                    <xdr:row>24</xdr:row>
                    <xdr:rowOff>104775</xdr:rowOff>
                  </from>
                  <to>
                    <xdr:col>5</xdr:col>
                    <xdr:colOff>228600</xdr:colOff>
                    <xdr:row>24</xdr:row>
                    <xdr:rowOff>295275</xdr:rowOff>
                  </to>
                </anchor>
              </controlPr>
            </control>
          </mc:Choice>
        </mc:AlternateContent>
        <mc:AlternateContent xmlns:mc="http://schemas.openxmlformats.org/markup-compatibility/2006">
          <mc:Choice Requires="x14">
            <control shapeId="2110" r:id="rId57" name="Group Box 62">
              <controlPr defaultSize="0" autoFill="0" autoPict="0">
                <anchor moveWithCells="1">
                  <from>
                    <xdr:col>1</xdr:col>
                    <xdr:colOff>28575</xdr:colOff>
                    <xdr:row>24</xdr:row>
                    <xdr:rowOff>28575</xdr:rowOff>
                  </from>
                  <to>
                    <xdr:col>5</xdr:col>
                    <xdr:colOff>238125</xdr:colOff>
                    <xdr:row>24</xdr:row>
                    <xdr:rowOff>333375</xdr:rowOff>
                  </to>
                </anchor>
              </controlPr>
            </control>
          </mc:Choice>
        </mc:AlternateContent>
        <mc:AlternateContent xmlns:mc="http://schemas.openxmlformats.org/markup-compatibility/2006">
          <mc:Choice Requires="x14">
            <control shapeId="2111" r:id="rId58" name="Option Button 63">
              <controlPr defaultSize="0" autoFill="0" autoLine="0" autoPict="0">
                <anchor moveWithCells="1">
                  <from>
                    <xdr:col>1</xdr:col>
                    <xdr:colOff>28575</xdr:colOff>
                    <xdr:row>34</xdr:row>
                    <xdr:rowOff>114300</xdr:rowOff>
                  </from>
                  <to>
                    <xdr:col>1</xdr:col>
                    <xdr:colOff>228600</xdr:colOff>
                    <xdr:row>34</xdr:row>
                    <xdr:rowOff>304800</xdr:rowOff>
                  </to>
                </anchor>
              </controlPr>
            </control>
          </mc:Choice>
        </mc:AlternateContent>
        <mc:AlternateContent xmlns:mc="http://schemas.openxmlformats.org/markup-compatibility/2006">
          <mc:Choice Requires="x14">
            <control shapeId="2112" r:id="rId59" name="Option Button 64">
              <controlPr defaultSize="0" autoFill="0" autoLine="0" autoPict="0">
                <anchor moveWithCells="1">
                  <from>
                    <xdr:col>2</xdr:col>
                    <xdr:colOff>28575</xdr:colOff>
                    <xdr:row>34</xdr:row>
                    <xdr:rowOff>123825</xdr:rowOff>
                  </from>
                  <to>
                    <xdr:col>2</xdr:col>
                    <xdr:colOff>228600</xdr:colOff>
                    <xdr:row>34</xdr:row>
                    <xdr:rowOff>314325</xdr:rowOff>
                  </to>
                </anchor>
              </controlPr>
            </control>
          </mc:Choice>
        </mc:AlternateContent>
        <mc:AlternateContent xmlns:mc="http://schemas.openxmlformats.org/markup-compatibility/2006">
          <mc:Choice Requires="x14">
            <control shapeId="2113" r:id="rId60" name="Option Button 65">
              <controlPr defaultSize="0" autoFill="0" autoLine="0" autoPict="0">
                <anchor moveWithCells="1">
                  <from>
                    <xdr:col>3</xdr:col>
                    <xdr:colOff>28575</xdr:colOff>
                    <xdr:row>34</xdr:row>
                    <xdr:rowOff>123825</xdr:rowOff>
                  </from>
                  <to>
                    <xdr:col>3</xdr:col>
                    <xdr:colOff>228600</xdr:colOff>
                    <xdr:row>34</xdr:row>
                    <xdr:rowOff>314325</xdr:rowOff>
                  </to>
                </anchor>
              </controlPr>
            </control>
          </mc:Choice>
        </mc:AlternateContent>
        <mc:AlternateContent xmlns:mc="http://schemas.openxmlformats.org/markup-compatibility/2006">
          <mc:Choice Requires="x14">
            <control shapeId="2114" r:id="rId61" name="Option Button 66">
              <controlPr defaultSize="0" autoFill="0" autoLine="0" autoPict="0">
                <anchor moveWithCells="1">
                  <from>
                    <xdr:col>4</xdr:col>
                    <xdr:colOff>28575</xdr:colOff>
                    <xdr:row>34</xdr:row>
                    <xdr:rowOff>114300</xdr:rowOff>
                  </from>
                  <to>
                    <xdr:col>4</xdr:col>
                    <xdr:colOff>228600</xdr:colOff>
                    <xdr:row>34</xdr:row>
                    <xdr:rowOff>304800</xdr:rowOff>
                  </to>
                </anchor>
              </controlPr>
            </control>
          </mc:Choice>
        </mc:AlternateContent>
        <mc:AlternateContent xmlns:mc="http://schemas.openxmlformats.org/markup-compatibility/2006">
          <mc:Choice Requires="x14">
            <control shapeId="2115" r:id="rId62" name="Option Button 67">
              <controlPr defaultSize="0" autoFill="0" autoLine="0" autoPict="0">
                <anchor moveWithCells="1">
                  <from>
                    <xdr:col>5</xdr:col>
                    <xdr:colOff>28575</xdr:colOff>
                    <xdr:row>34</xdr:row>
                    <xdr:rowOff>123825</xdr:rowOff>
                  </from>
                  <to>
                    <xdr:col>5</xdr:col>
                    <xdr:colOff>228600</xdr:colOff>
                    <xdr:row>34</xdr:row>
                    <xdr:rowOff>314325</xdr:rowOff>
                  </to>
                </anchor>
              </controlPr>
            </control>
          </mc:Choice>
        </mc:AlternateContent>
        <mc:AlternateContent xmlns:mc="http://schemas.openxmlformats.org/markup-compatibility/2006">
          <mc:Choice Requires="x14">
            <control shapeId="2116" r:id="rId63" name="Group Box 68">
              <controlPr defaultSize="0" autoFill="0" autoPict="0">
                <anchor moveWithCells="1">
                  <from>
                    <xdr:col>1</xdr:col>
                    <xdr:colOff>28575</xdr:colOff>
                    <xdr:row>34</xdr:row>
                    <xdr:rowOff>28575</xdr:rowOff>
                  </from>
                  <to>
                    <xdr:col>5</xdr:col>
                    <xdr:colOff>238125</xdr:colOff>
                    <xdr:row>34</xdr:row>
                    <xdr:rowOff>361950</xdr:rowOff>
                  </to>
                </anchor>
              </controlPr>
            </control>
          </mc:Choice>
        </mc:AlternateContent>
        <mc:AlternateContent xmlns:mc="http://schemas.openxmlformats.org/markup-compatibility/2006">
          <mc:Choice Requires="x14">
            <control shapeId="2117" r:id="rId64" name="Option Button 69">
              <controlPr defaultSize="0" autoFill="0" autoLine="0" autoPict="0">
                <anchor moveWithCells="1">
                  <from>
                    <xdr:col>1</xdr:col>
                    <xdr:colOff>28575</xdr:colOff>
                    <xdr:row>35</xdr:row>
                    <xdr:rowOff>57150</xdr:rowOff>
                  </from>
                  <to>
                    <xdr:col>1</xdr:col>
                    <xdr:colOff>228600</xdr:colOff>
                    <xdr:row>35</xdr:row>
                    <xdr:rowOff>247650</xdr:rowOff>
                  </to>
                </anchor>
              </controlPr>
            </control>
          </mc:Choice>
        </mc:AlternateContent>
        <mc:AlternateContent xmlns:mc="http://schemas.openxmlformats.org/markup-compatibility/2006">
          <mc:Choice Requires="x14">
            <control shapeId="2118" r:id="rId65" name="Option Button 70">
              <controlPr defaultSize="0" autoFill="0" autoLine="0" autoPict="0">
                <anchor moveWithCells="1">
                  <from>
                    <xdr:col>2</xdr:col>
                    <xdr:colOff>28575</xdr:colOff>
                    <xdr:row>35</xdr:row>
                    <xdr:rowOff>57150</xdr:rowOff>
                  </from>
                  <to>
                    <xdr:col>2</xdr:col>
                    <xdr:colOff>228600</xdr:colOff>
                    <xdr:row>35</xdr:row>
                    <xdr:rowOff>247650</xdr:rowOff>
                  </to>
                </anchor>
              </controlPr>
            </control>
          </mc:Choice>
        </mc:AlternateContent>
        <mc:AlternateContent xmlns:mc="http://schemas.openxmlformats.org/markup-compatibility/2006">
          <mc:Choice Requires="x14">
            <control shapeId="2119" r:id="rId66" name="Option Button 71">
              <controlPr defaultSize="0" autoFill="0" autoLine="0" autoPict="0">
                <anchor moveWithCells="1">
                  <from>
                    <xdr:col>3</xdr:col>
                    <xdr:colOff>28575</xdr:colOff>
                    <xdr:row>35</xdr:row>
                    <xdr:rowOff>66675</xdr:rowOff>
                  </from>
                  <to>
                    <xdr:col>3</xdr:col>
                    <xdr:colOff>228600</xdr:colOff>
                    <xdr:row>35</xdr:row>
                    <xdr:rowOff>257175</xdr:rowOff>
                  </to>
                </anchor>
              </controlPr>
            </control>
          </mc:Choice>
        </mc:AlternateContent>
        <mc:AlternateContent xmlns:mc="http://schemas.openxmlformats.org/markup-compatibility/2006">
          <mc:Choice Requires="x14">
            <control shapeId="2120" r:id="rId67" name="Option Button 72">
              <controlPr defaultSize="0" autoFill="0" autoLine="0" autoPict="0">
                <anchor moveWithCells="1">
                  <from>
                    <xdr:col>4</xdr:col>
                    <xdr:colOff>28575</xdr:colOff>
                    <xdr:row>35</xdr:row>
                    <xdr:rowOff>57150</xdr:rowOff>
                  </from>
                  <to>
                    <xdr:col>4</xdr:col>
                    <xdr:colOff>228600</xdr:colOff>
                    <xdr:row>35</xdr:row>
                    <xdr:rowOff>247650</xdr:rowOff>
                  </to>
                </anchor>
              </controlPr>
            </control>
          </mc:Choice>
        </mc:AlternateContent>
        <mc:AlternateContent xmlns:mc="http://schemas.openxmlformats.org/markup-compatibility/2006">
          <mc:Choice Requires="x14">
            <control shapeId="2121" r:id="rId68" name="Option Button 73">
              <controlPr defaultSize="0" autoFill="0" autoLine="0" autoPict="0">
                <anchor moveWithCells="1">
                  <from>
                    <xdr:col>5</xdr:col>
                    <xdr:colOff>28575</xdr:colOff>
                    <xdr:row>35</xdr:row>
                    <xdr:rowOff>57150</xdr:rowOff>
                  </from>
                  <to>
                    <xdr:col>5</xdr:col>
                    <xdr:colOff>228600</xdr:colOff>
                    <xdr:row>35</xdr:row>
                    <xdr:rowOff>247650</xdr:rowOff>
                  </to>
                </anchor>
              </controlPr>
            </control>
          </mc:Choice>
        </mc:AlternateContent>
        <mc:AlternateContent xmlns:mc="http://schemas.openxmlformats.org/markup-compatibility/2006">
          <mc:Choice Requires="x14">
            <control shapeId="2122" r:id="rId69" name="Group Box 74">
              <controlPr defaultSize="0" autoFill="0" autoPict="0">
                <anchor moveWithCells="1">
                  <from>
                    <xdr:col>1</xdr:col>
                    <xdr:colOff>28575</xdr:colOff>
                    <xdr:row>35</xdr:row>
                    <xdr:rowOff>28575</xdr:rowOff>
                  </from>
                  <to>
                    <xdr:col>5</xdr:col>
                    <xdr:colOff>238125</xdr:colOff>
                    <xdr:row>35</xdr:row>
                    <xdr:rowOff>333375</xdr:rowOff>
                  </to>
                </anchor>
              </controlPr>
            </control>
          </mc:Choice>
        </mc:AlternateContent>
        <mc:AlternateContent xmlns:mc="http://schemas.openxmlformats.org/markup-compatibility/2006">
          <mc:Choice Requires="x14">
            <control shapeId="2123" r:id="rId70" name="Option Button 75">
              <controlPr defaultSize="0" autoFill="0" autoLine="0" autoPict="0">
                <anchor moveWithCells="1">
                  <from>
                    <xdr:col>1</xdr:col>
                    <xdr:colOff>28575</xdr:colOff>
                    <xdr:row>36</xdr:row>
                    <xdr:rowOff>76200</xdr:rowOff>
                  </from>
                  <to>
                    <xdr:col>1</xdr:col>
                    <xdr:colOff>228600</xdr:colOff>
                    <xdr:row>36</xdr:row>
                    <xdr:rowOff>266700</xdr:rowOff>
                  </to>
                </anchor>
              </controlPr>
            </control>
          </mc:Choice>
        </mc:AlternateContent>
        <mc:AlternateContent xmlns:mc="http://schemas.openxmlformats.org/markup-compatibility/2006">
          <mc:Choice Requires="x14">
            <control shapeId="2124" r:id="rId71" name="Option Button 76">
              <controlPr defaultSize="0" autoFill="0" autoLine="0" autoPict="0">
                <anchor moveWithCells="1">
                  <from>
                    <xdr:col>2</xdr:col>
                    <xdr:colOff>28575</xdr:colOff>
                    <xdr:row>36</xdr:row>
                    <xdr:rowOff>95250</xdr:rowOff>
                  </from>
                  <to>
                    <xdr:col>2</xdr:col>
                    <xdr:colOff>228600</xdr:colOff>
                    <xdr:row>36</xdr:row>
                    <xdr:rowOff>285750</xdr:rowOff>
                  </to>
                </anchor>
              </controlPr>
            </control>
          </mc:Choice>
        </mc:AlternateContent>
        <mc:AlternateContent xmlns:mc="http://schemas.openxmlformats.org/markup-compatibility/2006">
          <mc:Choice Requires="x14">
            <control shapeId="2125" r:id="rId72" name="Option Button 77">
              <controlPr defaultSize="0" autoFill="0" autoLine="0" autoPict="0">
                <anchor moveWithCells="1">
                  <from>
                    <xdr:col>3</xdr:col>
                    <xdr:colOff>28575</xdr:colOff>
                    <xdr:row>36</xdr:row>
                    <xdr:rowOff>104775</xdr:rowOff>
                  </from>
                  <to>
                    <xdr:col>3</xdr:col>
                    <xdr:colOff>228600</xdr:colOff>
                    <xdr:row>36</xdr:row>
                    <xdr:rowOff>295275</xdr:rowOff>
                  </to>
                </anchor>
              </controlPr>
            </control>
          </mc:Choice>
        </mc:AlternateContent>
        <mc:AlternateContent xmlns:mc="http://schemas.openxmlformats.org/markup-compatibility/2006">
          <mc:Choice Requires="x14">
            <control shapeId="2126" r:id="rId73" name="Option Button 78">
              <controlPr defaultSize="0" autoFill="0" autoLine="0" autoPict="0">
                <anchor moveWithCells="1">
                  <from>
                    <xdr:col>4</xdr:col>
                    <xdr:colOff>28575</xdr:colOff>
                    <xdr:row>36</xdr:row>
                    <xdr:rowOff>95250</xdr:rowOff>
                  </from>
                  <to>
                    <xdr:col>4</xdr:col>
                    <xdr:colOff>228600</xdr:colOff>
                    <xdr:row>36</xdr:row>
                    <xdr:rowOff>285750</xdr:rowOff>
                  </to>
                </anchor>
              </controlPr>
            </control>
          </mc:Choice>
        </mc:AlternateContent>
        <mc:AlternateContent xmlns:mc="http://schemas.openxmlformats.org/markup-compatibility/2006">
          <mc:Choice Requires="x14">
            <control shapeId="2127" r:id="rId74" name="Option Button 79">
              <controlPr defaultSize="0" autoFill="0" autoLine="0" autoPict="0">
                <anchor moveWithCells="1">
                  <from>
                    <xdr:col>5</xdr:col>
                    <xdr:colOff>28575</xdr:colOff>
                    <xdr:row>36</xdr:row>
                    <xdr:rowOff>95250</xdr:rowOff>
                  </from>
                  <to>
                    <xdr:col>5</xdr:col>
                    <xdr:colOff>228600</xdr:colOff>
                    <xdr:row>36</xdr:row>
                    <xdr:rowOff>285750</xdr:rowOff>
                  </to>
                </anchor>
              </controlPr>
            </control>
          </mc:Choice>
        </mc:AlternateContent>
        <mc:AlternateContent xmlns:mc="http://schemas.openxmlformats.org/markup-compatibility/2006">
          <mc:Choice Requires="x14">
            <control shapeId="2128" r:id="rId75" name="Group Box 80">
              <controlPr defaultSize="0" autoFill="0" autoPict="0">
                <anchor moveWithCells="1">
                  <from>
                    <xdr:col>1</xdr:col>
                    <xdr:colOff>28575</xdr:colOff>
                    <xdr:row>36</xdr:row>
                    <xdr:rowOff>28575</xdr:rowOff>
                  </from>
                  <to>
                    <xdr:col>5</xdr:col>
                    <xdr:colOff>238125</xdr:colOff>
                    <xdr:row>36</xdr:row>
                    <xdr:rowOff>333375</xdr:rowOff>
                  </to>
                </anchor>
              </controlPr>
            </control>
          </mc:Choice>
        </mc:AlternateContent>
        <mc:AlternateContent xmlns:mc="http://schemas.openxmlformats.org/markup-compatibility/2006">
          <mc:Choice Requires="x14">
            <control shapeId="2129" r:id="rId76" name="Option Button 81">
              <controlPr defaultSize="0" autoFill="0" autoLine="0" autoPict="0">
                <anchor moveWithCells="1">
                  <from>
                    <xdr:col>1</xdr:col>
                    <xdr:colOff>28575</xdr:colOff>
                    <xdr:row>37</xdr:row>
                    <xdr:rowOff>95250</xdr:rowOff>
                  </from>
                  <to>
                    <xdr:col>1</xdr:col>
                    <xdr:colOff>228600</xdr:colOff>
                    <xdr:row>37</xdr:row>
                    <xdr:rowOff>285750</xdr:rowOff>
                  </to>
                </anchor>
              </controlPr>
            </control>
          </mc:Choice>
        </mc:AlternateContent>
        <mc:AlternateContent xmlns:mc="http://schemas.openxmlformats.org/markup-compatibility/2006">
          <mc:Choice Requires="x14">
            <control shapeId="2130" r:id="rId77" name="Option Button 82">
              <controlPr defaultSize="0" autoFill="0" autoLine="0" autoPict="0">
                <anchor moveWithCells="1">
                  <from>
                    <xdr:col>2</xdr:col>
                    <xdr:colOff>28575</xdr:colOff>
                    <xdr:row>37</xdr:row>
                    <xdr:rowOff>104775</xdr:rowOff>
                  </from>
                  <to>
                    <xdr:col>2</xdr:col>
                    <xdr:colOff>228600</xdr:colOff>
                    <xdr:row>37</xdr:row>
                    <xdr:rowOff>295275</xdr:rowOff>
                  </to>
                </anchor>
              </controlPr>
            </control>
          </mc:Choice>
        </mc:AlternateContent>
        <mc:AlternateContent xmlns:mc="http://schemas.openxmlformats.org/markup-compatibility/2006">
          <mc:Choice Requires="x14">
            <control shapeId="2131" r:id="rId78" name="Option Button 83">
              <controlPr defaultSize="0" autoFill="0" autoLine="0" autoPict="0">
                <anchor moveWithCells="1">
                  <from>
                    <xdr:col>3</xdr:col>
                    <xdr:colOff>28575</xdr:colOff>
                    <xdr:row>37</xdr:row>
                    <xdr:rowOff>104775</xdr:rowOff>
                  </from>
                  <to>
                    <xdr:col>3</xdr:col>
                    <xdr:colOff>228600</xdr:colOff>
                    <xdr:row>37</xdr:row>
                    <xdr:rowOff>295275</xdr:rowOff>
                  </to>
                </anchor>
              </controlPr>
            </control>
          </mc:Choice>
        </mc:AlternateContent>
        <mc:AlternateContent xmlns:mc="http://schemas.openxmlformats.org/markup-compatibility/2006">
          <mc:Choice Requires="x14">
            <control shapeId="2132" r:id="rId79" name="Option Button 84">
              <controlPr defaultSize="0" autoFill="0" autoLine="0" autoPict="0">
                <anchor moveWithCells="1">
                  <from>
                    <xdr:col>4</xdr:col>
                    <xdr:colOff>28575</xdr:colOff>
                    <xdr:row>37</xdr:row>
                    <xdr:rowOff>114300</xdr:rowOff>
                  </from>
                  <to>
                    <xdr:col>4</xdr:col>
                    <xdr:colOff>228600</xdr:colOff>
                    <xdr:row>37</xdr:row>
                    <xdr:rowOff>304800</xdr:rowOff>
                  </to>
                </anchor>
              </controlPr>
            </control>
          </mc:Choice>
        </mc:AlternateContent>
        <mc:AlternateContent xmlns:mc="http://schemas.openxmlformats.org/markup-compatibility/2006">
          <mc:Choice Requires="x14">
            <control shapeId="2133" r:id="rId80" name="Option Button 85">
              <controlPr defaultSize="0" autoFill="0" autoLine="0" autoPict="0">
                <anchor moveWithCells="1">
                  <from>
                    <xdr:col>5</xdr:col>
                    <xdr:colOff>28575</xdr:colOff>
                    <xdr:row>37</xdr:row>
                    <xdr:rowOff>104775</xdr:rowOff>
                  </from>
                  <to>
                    <xdr:col>5</xdr:col>
                    <xdr:colOff>228600</xdr:colOff>
                    <xdr:row>37</xdr:row>
                    <xdr:rowOff>295275</xdr:rowOff>
                  </to>
                </anchor>
              </controlPr>
            </control>
          </mc:Choice>
        </mc:AlternateContent>
        <mc:AlternateContent xmlns:mc="http://schemas.openxmlformats.org/markup-compatibility/2006">
          <mc:Choice Requires="x14">
            <control shapeId="2134" r:id="rId81" name="Group Box 86">
              <controlPr defaultSize="0" autoFill="0" autoPict="0">
                <anchor moveWithCells="1">
                  <from>
                    <xdr:col>1</xdr:col>
                    <xdr:colOff>28575</xdr:colOff>
                    <xdr:row>37</xdr:row>
                    <xdr:rowOff>28575</xdr:rowOff>
                  </from>
                  <to>
                    <xdr:col>5</xdr:col>
                    <xdr:colOff>238125</xdr:colOff>
                    <xdr:row>37</xdr:row>
                    <xdr:rowOff>333375</xdr:rowOff>
                  </to>
                </anchor>
              </controlPr>
            </control>
          </mc:Choice>
        </mc:AlternateContent>
        <mc:AlternateContent xmlns:mc="http://schemas.openxmlformats.org/markup-compatibility/2006">
          <mc:Choice Requires="x14">
            <control shapeId="2135" r:id="rId82" name="Option Button 87">
              <controlPr defaultSize="0" autoFill="0" autoLine="0" autoPict="0">
                <anchor moveWithCells="1">
                  <from>
                    <xdr:col>1</xdr:col>
                    <xdr:colOff>28575</xdr:colOff>
                    <xdr:row>38</xdr:row>
                    <xdr:rowOff>95250</xdr:rowOff>
                  </from>
                  <to>
                    <xdr:col>1</xdr:col>
                    <xdr:colOff>228600</xdr:colOff>
                    <xdr:row>38</xdr:row>
                    <xdr:rowOff>285750</xdr:rowOff>
                  </to>
                </anchor>
              </controlPr>
            </control>
          </mc:Choice>
        </mc:AlternateContent>
        <mc:AlternateContent xmlns:mc="http://schemas.openxmlformats.org/markup-compatibility/2006">
          <mc:Choice Requires="x14">
            <control shapeId="2136" r:id="rId83" name="Option Button 88">
              <controlPr defaultSize="0" autoFill="0" autoLine="0" autoPict="0">
                <anchor moveWithCells="1">
                  <from>
                    <xdr:col>2</xdr:col>
                    <xdr:colOff>28575</xdr:colOff>
                    <xdr:row>38</xdr:row>
                    <xdr:rowOff>104775</xdr:rowOff>
                  </from>
                  <to>
                    <xdr:col>2</xdr:col>
                    <xdr:colOff>228600</xdr:colOff>
                    <xdr:row>38</xdr:row>
                    <xdr:rowOff>295275</xdr:rowOff>
                  </to>
                </anchor>
              </controlPr>
            </control>
          </mc:Choice>
        </mc:AlternateContent>
        <mc:AlternateContent xmlns:mc="http://schemas.openxmlformats.org/markup-compatibility/2006">
          <mc:Choice Requires="x14">
            <control shapeId="2137" r:id="rId84" name="Option Button 89">
              <controlPr defaultSize="0" autoFill="0" autoLine="0" autoPict="0">
                <anchor moveWithCells="1">
                  <from>
                    <xdr:col>3</xdr:col>
                    <xdr:colOff>28575</xdr:colOff>
                    <xdr:row>38</xdr:row>
                    <xdr:rowOff>104775</xdr:rowOff>
                  </from>
                  <to>
                    <xdr:col>3</xdr:col>
                    <xdr:colOff>228600</xdr:colOff>
                    <xdr:row>38</xdr:row>
                    <xdr:rowOff>295275</xdr:rowOff>
                  </to>
                </anchor>
              </controlPr>
            </control>
          </mc:Choice>
        </mc:AlternateContent>
        <mc:AlternateContent xmlns:mc="http://schemas.openxmlformats.org/markup-compatibility/2006">
          <mc:Choice Requires="x14">
            <control shapeId="2138" r:id="rId85" name="Option Button 90">
              <controlPr defaultSize="0" autoFill="0" autoLine="0" autoPict="0">
                <anchor moveWithCells="1">
                  <from>
                    <xdr:col>4</xdr:col>
                    <xdr:colOff>28575</xdr:colOff>
                    <xdr:row>38</xdr:row>
                    <xdr:rowOff>114300</xdr:rowOff>
                  </from>
                  <to>
                    <xdr:col>4</xdr:col>
                    <xdr:colOff>228600</xdr:colOff>
                    <xdr:row>38</xdr:row>
                    <xdr:rowOff>304800</xdr:rowOff>
                  </to>
                </anchor>
              </controlPr>
            </control>
          </mc:Choice>
        </mc:AlternateContent>
        <mc:AlternateContent xmlns:mc="http://schemas.openxmlformats.org/markup-compatibility/2006">
          <mc:Choice Requires="x14">
            <control shapeId="2139" r:id="rId86" name="Option Button 91">
              <controlPr defaultSize="0" autoFill="0" autoLine="0" autoPict="0">
                <anchor moveWithCells="1">
                  <from>
                    <xdr:col>5</xdr:col>
                    <xdr:colOff>28575</xdr:colOff>
                    <xdr:row>38</xdr:row>
                    <xdr:rowOff>104775</xdr:rowOff>
                  </from>
                  <to>
                    <xdr:col>5</xdr:col>
                    <xdr:colOff>228600</xdr:colOff>
                    <xdr:row>38</xdr:row>
                    <xdr:rowOff>295275</xdr:rowOff>
                  </to>
                </anchor>
              </controlPr>
            </control>
          </mc:Choice>
        </mc:AlternateContent>
        <mc:AlternateContent xmlns:mc="http://schemas.openxmlformats.org/markup-compatibility/2006">
          <mc:Choice Requires="x14">
            <control shapeId="2140" r:id="rId87" name="Group Box 92">
              <controlPr defaultSize="0" autoFill="0" autoPict="0">
                <anchor moveWithCells="1">
                  <from>
                    <xdr:col>1</xdr:col>
                    <xdr:colOff>28575</xdr:colOff>
                    <xdr:row>38</xdr:row>
                    <xdr:rowOff>28575</xdr:rowOff>
                  </from>
                  <to>
                    <xdr:col>5</xdr:col>
                    <xdr:colOff>238125</xdr:colOff>
                    <xdr:row>38</xdr:row>
                    <xdr:rowOff>333375</xdr:rowOff>
                  </to>
                </anchor>
              </controlPr>
            </control>
          </mc:Choice>
        </mc:AlternateContent>
        <mc:AlternateContent xmlns:mc="http://schemas.openxmlformats.org/markup-compatibility/2006">
          <mc:Choice Requires="x14">
            <control shapeId="2141" r:id="rId88" name="Option Button 93">
              <controlPr defaultSize="0" autoFill="0" autoLine="0" autoPict="0">
                <anchor moveWithCells="1">
                  <from>
                    <xdr:col>1</xdr:col>
                    <xdr:colOff>28575</xdr:colOff>
                    <xdr:row>48</xdr:row>
                    <xdr:rowOff>114300</xdr:rowOff>
                  </from>
                  <to>
                    <xdr:col>1</xdr:col>
                    <xdr:colOff>228600</xdr:colOff>
                    <xdr:row>48</xdr:row>
                    <xdr:rowOff>304800</xdr:rowOff>
                  </to>
                </anchor>
              </controlPr>
            </control>
          </mc:Choice>
        </mc:AlternateContent>
        <mc:AlternateContent xmlns:mc="http://schemas.openxmlformats.org/markup-compatibility/2006">
          <mc:Choice Requires="x14">
            <control shapeId="2142" r:id="rId89" name="Option Button 94">
              <controlPr defaultSize="0" autoFill="0" autoLine="0" autoPict="0">
                <anchor moveWithCells="1">
                  <from>
                    <xdr:col>2</xdr:col>
                    <xdr:colOff>28575</xdr:colOff>
                    <xdr:row>48</xdr:row>
                    <xdr:rowOff>123825</xdr:rowOff>
                  </from>
                  <to>
                    <xdr:col>2</xdr:col>
                    <xdr:colOff>228600</xdr:colOff>
                    <xdr:row>48</xdr:row>
                    <xdr:rowOff>314325</xdr:rowOff>
                  </to>
                </anchor>
              </controlPr>
            </control>
          </mc:Choice>
        </mc:AlternateContent>
        <mc:AlternateContent xmlns:mc="http://schemas.openxmlformats.org/markup-compatibility/2006">
          <mc:Choice Requires="x14">
            <control shapeId="2143" r:id="rId90" name="Option Button 95">
              <controlPr defaultSize="0" autoFill="0" autoLine="0" autoPict="0">
                <anchor moveWithCells="1">
                  <from>
                    <xdr:col>3</xdr:col>
                    <xdr:colOff>28575</xdr:colOff>
                    <xdr:row>48</xdr:row>
                    <xdr:rowOff>123825</xdr:rowOff>
                  </from>
                  <to>
                    <xdr:col>3</xdr:col>
                    <xdr:colOff>228600</xdr:colOff>
                    <xdr:row>48</xdr:row>
                    <xdr:rowOff>314325</xdr:rowOff>
                  </to>
                </anchor>
              </controlPr>
            </control>
          </mc:Choice>
        </mc:AlternateContent>
        <mc:AlternateContent xmlns:mc="http://schemas.openxmlformats.org/markup-compatibility/2006">
          <mc:Choice Requires="x14">
            <control shapeId="2144" r:id="rId91" name="Option Button 96">
              <controlPr defaultSize="0" autoFill="0" autoLine="0" autoPict="0">
                <anchor moveWithCells="1">
                  <from>
                    <xdr:col>4</xdr:col>
                    <xdr:colOff>28575</xdr:colOff>
                    <xdr:row>48</xdr:row>
                    <xdr:rowOff>114300</xdr:rowOff>
                  </from>
                  <to>
                    <xdr:col>4</xdr:col>
                    <xdr:colOff>228600</xdr:colOff>
                    <xdr:row>48</xdr:row>
                    <xdr:rowOff>304800</xdr:rowOff>
                  </to>
                </anchor>
              </controlPr>
            </control>
          </mc:Choice>
        </mc:AlternateContent>
        <mc:AlternateContent xmlns:mc="http://schemas.openxmlformats.org/markup-compatibility/2006">
          <mc:Choice Requires="x14">
            <control shapeId="2145" r:id="rId92" name="Option Button 97">
              <controlPr defaultSize="0" autoFill="0" autoLine="0" autoPict="0">
                <anchor moveWithCells="1">
                  <from>
                    <xdr:col>5</xdr:col>
                    <xdr:colOff>28575</xdr:colOff>
                    <xdr:row>48</xdr:row>
                    <xdr:rowOff>123825</xdr:rowOff>
                  </from>
                  <to>
                    <xdr:col>5</xdr:col>
                    <xdr:colOff>228600</xdr:colOff>
                    <xdr:row>48</xdr:row>
                    <xdr:rowOff>314325</xdr:rowOff>
                  </to>
                </anchor>
              </controlPr>
            </control>
          </mc:Choice>
        </mc:AlternateContent>
        <mc:AlternateContent xmlns:mc="http://schemas.openxmlformats.org/markup-compatibility/2006">
          <mc:Choice Requires="x14">
            <control shapeId="2146" r:id="rId93" name="Group Box 98">
              <controlPr defaultSize="0" autoFill="0" autoPict="0">
                <anchor moveWithCells="1">
                  <from>
                    <xdr:col>1</xdr:col>
                    <xdr:colOff>28575</xdr:colOff>
                    <xdr:row>48</xdr:row>
                    <xdr:rowOff>28575</xdr:rowOff>
                  </from>
                  <to>
                    <xdr:col>6</xdr:col>
                    <xdr:colOff>0</xdr:colOff>
                    <xdr:row>48</xdr:row>
                    <xdr:rowOff>361950</xdr:rowOff>
                  </to>
                </anchor>
              </controlPr>
            </control>
          </mc:Choice>
        </mc:AlternateContent>
        <mc:AlternateContent xmlns:mc="http://schemas.openxmlformats.org/markup-compatibility/2006">
          <mc:Choice Requires="x14">
            <control shapeId="2147" r:id="rId94" name="Option Button 99">
              <controlPr defaultSize="0" autoFill="0" autoLine="0" autoPict="0">
                <anchor moveWithCells="1">
                  <from>
                    <xdr:col>1</xdr:col>
                    <xdr:colOff>28575</xdr:colOff>
                    <xdr:row>49</xdr:row>
                    <xdr:rowOff>57150</xdr:rowOff>
                  </from>
                  <to>
                    <xdr:col>1</xdr:col>
                    <xdr:colOff>228600</xdr:colOff>
                    <xdr:row>49</xdr:row>
                    <xdr:rowOff>247650</xdr:rowOff>
                  </to>
                </anchor>
              </controlPr>
            </control>
          </mc:Choice>
        </mc:AlternateContent>
        <mc:AlternateContent xmlns:mc="http://schemas.openxmlformats.org/markup-compatibility/2006">
          <mc:Choice Requires="x14">
            <control shapeId="2148" r:id="rId95" name="Option Button 100">
              <controlPr defaultSize="0" autoFill="0" autoLine="0" autoPict="0">
                <anchor moveWithCells="1">
                  <from>
                    <xdr:col>2</xdr:col>
                    <xdr:colOff>28575</xdr:colOff>
                    <xdr:row>49</xdr:row>
                    <xdr:rowOff>57150</xdr:rowOff>
                  </from>
                  <to>
                    <xdr:col>2</xdr:col>
                    <xdr:colOff>228600</xdr:colOff>
                    <xdr:row>49</xdr:row>
                    <xdr:rowOff>247650</xdr:rowOff>
                  </to>
                </anchor>
              </controlPr>
            </control>
          </mc:Choice>
        </mc:AlternateContent>
        <mc:AlternateContent xmlns:mc="http://schemas.openxmlformats.org/markup-compatibility/2006">
          <mc:Choice Requires="x14">
            <control shapeId="2149" r:id="rId96" name="Option Button 101">
              <controlPr defaultSize="0" autoFill="0" autoLine="0" autoPict="0">
                <anchor moveWithCells="1">
                  <from>
                    <xdr:col>3</xdr:col>
                    <xdr:colOff>28575</xdr:colOff>
                    <xdr:row>49</xdr:row>
                    <xdr:rowOff>66675</xdr:rowOff>
                  </from>
                  <to>
                    <xdr:col>3</xdr:col>
                    <xdr:colOff>228600</xdr:colOff>
                    <xdr:row>49</xdr:row>
                    <xdr:rowOff>257175</xdr:rowOff>
                  </to>
                </anchor>
              </controlPr>
            </control>
          </mc:Choice>
        </mc:AlternateContent>
        <mc:AlternateContent xmlns:mc="http://schemas.openxmlformats.org/markup-compatibility/2006">
          <mc:Choice Requires="x14">
            <control shapeId="2150" r:id="rId97" name="Option Button 102">
              <controlPr defaultSize="0" autoFill="0" autoLine="0" autoPict="0">
                <anchor moveWithCells="1">
                  <from>
                    <xdr:col>4</xdr:col>
                    <xdr:colOff>28575</xdr:colOff>
                    <xdr:row>49</xdr:row>
                    <xdr:rowOff>57150</xdr:rowOff>
                  </from>
                  <to>
                    <xdr:col>4</xdr:col>
                    <xdr:colOff>228600</xdr:colOff>
                    <xdr:row>49</xdr:row>
                    <xdr:rowOff>247650</xdr:rowOff>
                  </to>
                </anchor>
              </controlPr>
            </control>
          </mc:Choice>
        </mc:AlternateContent>
        <mc:AlternateContent xmlns:mc="http://schemas.openxmlformats.org/markup-compatibility/2006">
          <mc:Choice Requires="x14">
            <control shapeId="2151" r:id="rId98" name="Option Button 103">
              <controlPr defaultSize="0" autoFill="0" autoLine="0" autoPict="0">
                <anchor moveWithCells="1">
                  <from>
                    <xdr:col>5</xdr:col>
                    <xdr:colOff>28575</xdr:colOff>
                    <xdr:row>49</xdr:row>
                    <xdr:rowOff>57150</xdr:rowOff>
                  </from>
                  <to>
                    <xdr:col>5</xdr:col>
                    <xdr:colOff>228600</xdr:colOff>
                    <xdr:row>49</xdr:row>
                    <xdr:rowOff>247650</xdr:rowOff>
                  </to>
                </anchor>
              </controlPr>
            </control>
          </mc:Choice>
        </mc:AlternateContent>
        <mc:AlternateContent xmlns:mc="http://schemas.openxmlformats.org/markup-compatibility/2006">
          <mc:Choice Requires="x14">
            <control shapeId="2152" r:id="rId99" name="Group Box 104">
              <controlPr defaultSize="0" autoFill="0" autoPict="0">
                <anchor moveWithCells="1">
                  <from>
                    <xdr:col>1</xdr:col>
                    <xdr:colOff>28575</xdr:colOff>
                    <xdr:row>49</xdr:row>
                    <xdr:rowOff>28575</xdr:rowOff>
                  </from>
                  <to>
                    <xdr:col>6</xdr:col>
                    <xdr:colOff>0</xdr:colOff>
                    <xdr:row>49</xdr:row>
                    <xdr:rowOff>333375</xdr:rowOff>
                  </to>
                </anchor>
              </controlPr>
            </control>
          </mc:Choice>
        </mc:AlternateContent>
        <mc:AlternateContent xmlns:mc="http://schemas.openxmlformats.org/markup-compatibility/2006">
          <mc:Choice Requires="x14">
            <control shapeId="2153" r:id="rId100" name="Option Button 105">
              <controlPr defaultSize="0" autoFill="0" autoLine="0" autoPict="0">
                <anchor moveWithCells="1">
                  <from>
                    <xdr:col>1</xdr:col>
                    <xdr:colOff>28575</xdr:colOff>
                    <xdr:row>50</xdr:row>
                    <xdr:rowOff>76200</xdr:rowOff>
                  </from>
                  <to>
                    <xdr:col>1</xdr:col>
                    <xdr:colOff>228600</xdr:colOff>
                    <xdr:row>50</xdr:row>
                    <xdr:rowOff>266700</xdr:rowOff>
                  </to>
                </anchor>
              </controlPr>
            </control>
          </mc:Choice>
        </mc:AlternateContent>
        <mc:AlternateContent xmlns:mc="http://schemas.openxmlformats.org/markup-compatibility/2006">
          <mc:Choice Requires="x14">
            <control shapeId="2154" r:id="rId101" name="Option Button 106">
              <controlPr defaultSize="0" autoFill="0" autoLine="0" autoPict="0">
                <anchor moveWithCells="1">
                  <from>
                    <xdr:col>2</xdr:col>
                    <xdr:colOff>28575</xdr:colOff>
                    <xdr:row>50</xdr:row>
                    <xdr:rowOff>95250</xdr:rowOff>
                  </from>
                  <to>
                    <xdr:col>2</xdr:col>
                    <xdr:colOff>228600</xdr:colOff>
                    <xdr:row>50</xdr:row>
                    <xdr:rowOff>285750</xdr:rowOff>
                  </to>
                </anchor>
              </controlPr>
            </control>
          </mc:Choice>
        </mc:AlternateContent>
        <mc:AlternateContent xmlns:mc="http://schemas.openxmlformats.org/markup-compatibility/2006">
          <mc:Choice Requires="x14">
            <control shapeId="2155" r:id="rId102" name="Option Button 107">
              <controlPr defaultSize="0" autoFill="0" autoLine="0" autoPict="0">
                <anchor moveWithCells="1">
                  <from>
                    <xdr:col>3</xdr:col>
                    <xdr:colOff>28575</xdr:colOff>
                    <xdr:row>50</xdr:row>
                    <xdr:rowOff>104775</xdr:rowOff>
                  </from>
                  <to>
                    <xdr:col>3</xdr:col>
                    <xdr:colOff>228600</xdr:colOff>
                    <xdr:row>50</xdr:row>
                    <xdr:rowOff>295275</xdr:rowOff>
                  </to>
                </anchor>
              </controlPr>
            </control>
          </mc:Choice>
        </mc:AlternateContent>
        <mc:AlternateContent xmlns:mc="http://schemas.openxmlformats.org/markup-compatibility/2006">
          <mc:Choice Requires="x14">
            <control shapeId="2156" r:id="rId103" name="Option Button 108">
              <controlPr defaultSize="0" autoFill="0" autoLine="0" autoPict="0">
                <anchor moveWithCells="1">
                  <from>
                    <xdr:col>4</xdr:col>
                    <xdr:colOff>28575</xdr:colOff>
                    <xdr:row>50</xdr:row>
                    <xdr:rowOff>95250</xdr:rowOff>
                  </from>
                  <to>
                    <xdr:col>4</xdr:col>
                    <xdr:colOff>228600</xdr:colOff>
                    <xdr:row>50</xdr:row>
                    <xdr:rowOff>285750</xdr:rowOff>
                  </to>
                </anchor>
              </controlPr>
            </control>
          </mc:Choice>
        </mc:AlternateContent>
        <mc:AlternateContent xmlns:mc="http://schemas.openxmlformats.org/markup-compatibility/2006">
          <mc:Choice Requires="x14">
            <control shapeId="2157" r:id="rId104" name="Option Button 109">
              <controlPr defaultSize="0" autoFill="0" autoLine="0" autoPict="0">
                <anchor moveWithCells="1">
                  <from>
                    <xdr:col>5</xdr:col>
                    <xdr:colOff>28575</xdr:colOff>
                    <xdr:row>50</xdr:row>
                    <xdr:rowOff>95250</xdr:rowOff>
                  </from>
                  <to>
                    <xdr:col>5</xdr:col>
                    <xdr:colOff>228600</xdr:colOff>
                    <xdr:row>50</xdr:row>
                    <xdr:rowOff>285750</xdr:rowOff>
                  </to>
                </anchor>
              </controlPr>
            </control>
          </mc:Choice>
        </mc:AlternateContent>
        <mc:AlternateContent xmlns:mc="http://schemas.openxmlformats.org/markup-compatibility/2006">
          <mc:Choice Requires="x14">
            <control shapeId="2158" r:id="rId105" name="Group Box 110">
              <controlPr defaultSize="0" autoFill="0" autoPict="0">
                <anchor moveWithCells="1">
                  <from>
                    <xdr:col>1</xdr:col>
                    <xdr:colOff>28575</xdr:colOff>
                    <xdr:row>50</xdr:row>
                    <xdr:rowOff>28575</xdr:rowOff>
                  </from>
                  <to>
                    <xdr:col>6</xdr:col>
                    <xdr:colOff>0</xdr:colOff>
                    <xdr:row>50</xdr:row>
                    <xdr:rowOff>333375</xdr:rowOff>
                  </to>
                </anchor>
              </controlPr>
            </control>
          </mc:Choice>
        </mc:AlternateContent>
        <mc:AlternateContent xmlns:mc="http://schemas.openxmlformats.org/markup-compatibility/2006">
          <mc:Choice Requires="x14">
            <control shapeId="2159" r:id="rId106" name="Option Button 111">
              <controlPr defaultSize="0" autoFill="0" autoLine="0" autoPict="0">
                <anchor moveWithCells="1">
                  <from>
                    <xdr:col>1</xdr:col>
                    <xdr:colOff>28575</xdr:colOff>
                    <xdr:row>51</xdr:row>
                    <xdr:rowOff>95250</xdr:rowOff>
                  </from>
                  <to>
                    <xdr:col>1</xdr:col>
                    <xdr:colOff>228600</xdr:colOff>
                    <xdr:row>51</xdr:row>
                    <xdr:rowOff>285750</xdr:rowOff>
                  </to>
                </anchor>
              </controlPr>
            </control>
          </mc:Choice>
        </mc:AlternateContent>
        <mc:AlternateContent xmlns:mc="http://schemas.openxmlformats.org/markup-compatibility/2006">
          <mc:Choice Requires="x14">
            <control shapeId="2160" r:id="rId107" name="Option Button 112">
              <controlPr defaultSize="0" autoFill="0" autoLine="0" autoPict="0">
                <anchor moveWithCells="1">
                  <from>
                    <xdr:col>2</xdr:col>
                    <xdr:colOff>28575</xdr:colOff>
                    <xdr:row>51</xdr:row>
                    <xdr:rowOff>104775</xdr:rowOff>
                  </from>
                  <to>
                    <xdr:col>2</xdr:col>
                    <xdr:colOff>228600</xdr:colOff>
                    <xdr:row>51</xdr:row>
                    <xdr:rowOff>295275</xdr:rowOff>
                  </to>
                </anchor>
              </controlPr>
            </control>
          </mc:Choice>
        </mc:AlternateContent>
        <mc:AlternateContent xmlns:mc="http://schemas.openxmlformats.org/markup-compatibility/2006">
          <mc:Choice Requires="x14">
            <control shapeId="2161" r:id="rId108" name="Option Button 113">
              <controlPr defaultSize="0" autoFill="0" autoLine="0" autoPict="0">
                <anchor moveWithCells="1">
                  <from>
                    <xdr:col>3</xdr:col>
                    <xdr:colOff>28575</xdr:colOff>
                    <xdr:row>51</xdr:row>
                    <xdr:rowOff>104775</xdr:rowOff>
                  </from>
                  <to>
                    <xdr:col>3</xdr:col>
                    <xdr:colOff>228600</xdr:colOff>
                    <xdr:row>51</xdr:row>
                    <xdr:rowOff>295275</xdr:rowOff>
                  </to>
                </anchor>
              </controlPr>
            </control>
          </mc:Choice>
        </mc:AlternateContent>
        <mc:AlternateContent xmlns:mc="http://schemas.openxmlformats.org/markup-compatibility/2006">
          <mc:Choice Requires="x14">
            <control shapeId="2162" r:id="rId109" name="Option Button 114">
              <controlPr defaultSize="0" autoFill="0" autoLine="0" autoPict="0">
                <anchor moveWithCells="1">
                  <from>
                    <xdr:col>4</xdr:col>
                    <xdr:colOff>28575</xdr:colOff>
                    <xdr:row>51</xdr:row>
                    <xdr:rowOff>114300</xdr:rowOff>
                  </from>
                  <to>
                    <xdr:col>4</xdr:col>
                    <xdr:colOff>228600</xdr:colOff>
                    <xdr:row>51</xdr:row>
                    <xdr:rowOff>304800</xdr:rowOff>
                  </to>
                </anchor>
              </controlPr>
            </control>
          </mc:Choice>
        </mc:AlternateContent>
        <mc:AlternateContent xmlns:mc="http://schemas.openxmlformats.org/markup-compatibility/2006">
          <mc:Choice Requires="x14">
            <control shapeId="2163" r:id="rId110" name="Option Button 115">
              <controlPr defaultSize="0" autoFill="0" autoLine="0" autoPict="0">
                <anchor moveWithCells="1">
                  <from>
                    <xdr:col>5</xdr:col>
                    <xdr:colOff>28575</xdr:colOff>
                    <xdr:row>51</xdr:row>
                    <xdr:rowOff>104775</xdr:rowOff>
                  </from>
                  <to>
                    <xdr:col>5</xdr:col>
                    <xdr:colOff>228600</xdr:colOff>
                    <xdr:row>51</xdr:row>
                    <xdr:rowOff>295275</xdr:rowOff>
                  </to>
                </anchor>
              </controlPr>
            </control>
          </mc:Choice>
        </mc:AlternateContent>
        <mc:AlternateContent xmlns:mc="http://schemas.openxmlformats.org/markup-compatibility/2006">
          <mc:Choice Requires="x14">
            <control shapeId="2164" r:id="rId111" name="Group Box 116">
              <controlPr defaultSize="0" autoFill="0" autoPict="0">
                <anchor moveWithCells="1">
                  <from>
                    <xdr:col>1</xdr:col>
                    <xdr:colOff>28575</xdr:colOff>
                    <xdr:row>51</xdr:row>
                    <xdr:rowOff>28575</xdr:rowOff>
                  </from>
                  <to>
                    <xdr:col>6</xdr:col>
                    <xdr:colOff>0</xdr:colOff>
                    <xdr:row>51</xdr:row>
                    <xdr:rowOff>333375</xdr:rowOff>
                  </to>
                </anchor>
              </controlPr>
            </control>
          </mc:Choice>
        </mc:AlternateContent>
        <mc:AlternateContent xmlns:mc="http://schemas.openxmlformats.org/markup-compatibility/2006">
          <mc:Choice Requires="x14">
            <control shapeId="2165" r:id="rId112" name="Option Button 117">
              <controlPr defaultSize="0" autoFill="0" autoLine="0" autoPict="0">
                <anchor moveWithCells="1">
                  <from>
                    <xdr:col>1</xdr:col>
                    <xdr:colOff>28575</xdr:colOff>
                    <xdr:row>52</xdr:row>
                    <xdr:rowOff>95250</xdr:rowOff>
                  </from>
                  <to>
                    <xdr:col>1</xdr:col>
                    <xdr:colOff>228600</xdr:colOff>
                    <xdr:row>52</xdr:row>
                    <xdr:rowOff>285750</xdr:rowOff>
                  </to>
                </anchor>
              </controlPr>
            </control>
          </mc:Choice>
        </mc:AlternateContent>
        <mc:AlternateContent xmlns:mc="http://schemas.openxmlformats.org/markup-compatibility/2006">
          <mc:Choice Requires="x14">
            <control shapeId="2166" r:id="rId113" name="Option Button 118">
              <controlPr defaultSize="0" autoFill="0" autoLine="0" autoPict="0">
                <anchor moveWithCells="1">
                  <from>
                    <xdr:col>2</xdr:col>
                    <xdr:colOff>28575</xdr:colOff>
                    <xdr:row>52</xdr:row>
                    <xdr:rowOff>104775</xdr:rowOff>
                  </from>
                  <to>
                    <xdr:col>2</xdr:col>
                    <xdr:colOff>228600</xdr:colOff>
                    <xdr:row>52</xdr:row>
                    <xdr:rowOff>295275</xdr:rowOff>
                  </to>
                </anchor>
              </controlPr>
            </control>
          </mc:Choice>
        </mc:AlternateContent>
        <mc:AlternateContent xmlns:mc="http://schemas.openxmlformats.org/markup-compatibility/2006">
          <mc:Choice Requires="x14">
            <control shapeId="2167" r:id="rId114" name="Option Button 119">
              <controlPr defaultSize="0" autoFill="0" autoLine="0" autoPict="0">
                <anchor moveWithCells="1">
                  <from>
                    <xdr:col>3</xdr:col>
                    <xdr:colOff>28575</xdr:colOff>
                    <xdr:row>52</xdr:row>
                    <xdr:rowOff>104775</xdr:rowOff>
                  </from>
                  <to>
                    <xdr:col>3</xdr:col>
                    <xdr:colOff>228600</xdr:colOff>
                    <xdr:row>52</xdr:row>
                    <xdr:rowOff>295275</xdr:rowOff>
                  </to>
                </anchor>
              </controlPr>
            </control>
          </mc:Choice>
        </mc:AlternateContent>
        <mc:AlternateContent xmlns:mc="http://schemas.openxmlformats.org/markup-compatibility/2006">
          <mc:Choice Requires="x14">
            <control shapeId="2168" r:id="rId115" name="Option Button 120">
              <controlPr defaultSize="0" autoFill="0" autoLine="0" autoPict="0">
                <anchor moveWithCells="1">
                  <from>
                    <xdr:col>4</xdr:col>
                    <xdr:colOff>28575</xdr:colOff>
                    <xdr:row>52</xdr:row>
                    <xdr:rowOff>114300</xdr:rowOff>
                  </from>
                  <to>
                    <xdr:col>4</xdr:col>
                    <xdr:colOff>228600</xdr:colOff>
                    <xdr:row>52</xdr:row>
                    <xdr:rowOff>304800</xdr:rowOff>
                  </to>
                </anchor>
              </controlPr>
            </control>
          </mc:Choice>
        </mc:AlternateContent>
        <mc:AlternateContent xmlns:mc="http://schemas.openxmlformats.org/markup-compatibility/2006">
          <mc:Choice Requires="x14">
            <control shapeId="2169" r:id="rId116" name="Option Button 121">
              <controlPr defaultSize="0" autoFill="0" autoLine="0" autoPict="0">
                <anchor moveWithCells="1">
                  <from>
                    <xdr:col>5</xdr:col>
                    <xdr:colOff>28575</xdr:colOff>
                    <xdr:row>52</xdr:row>
                    <xdr:rowOff>104775</xdr:rowOff>
                  </from>
                  <to>
                    <xdr:col>5</xdr:col>
                    <xdr:colOff>228600</xdr:colOff>
                    <xdr:row>52</xdr:row>
                    <xdr:rowOff>295275</xdr:rowOff>
                  </to>
                </anchor>
              </controlPr>
            </control>
          </mc:Choice>
        </mc:AlternateContent>
        <mc:AlternateContent xmlns:mc="http://schemas.openxmlformats.org/markup-compatibility/2006">
          <mc:Choice Requires="x14">
            <control shapeId="2170" r:id="rId117" name="Group Box 122">
              <controlPr defaultSize="0" autoFill="0" autoPict="0">
                <anchor moveWithCells="1">
                  <from>
                    <xdr:col>1</xdr:col>
                    <xdr:colOff>28575</xdr:colOff>
                    <xdr:row>52</xdr:row>
                    <xdr:rowOff>28575</xdr:rowOff>
                  </from>
                  <to>
                    <xdr:col>6</xdr:col>
                    <xdr:colOff>0</xdr:colOff>
                    <xdr:row>52</xdr:row>
                    <xdr:rowOff>333375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T58"/>
  <sheetViews>
    <sheetView workbookViewId="0"/>
  </sheetViews>
  <sheetFormatPr defaultColWidth="13.140625" defaultRowHeight="28.5" customHeight="1"/>
  <cols>
    <col min="1" max="1" width="6" customWidth="1"/>
    <col min="2" max="6" width="3.7109375" customWidth="1"/>
    <col min="7" max="9" width="21.7109375" customWidth="1"/>
    <col min="10" max="10" width="15.85546875" customWidth="1"/>
    <col min="11" max="11" width="4.7109375" customWidth="1"/>
    <col min="12" max="16" width="4.7109375" hidden="1" customWidth="1"/>
    <col min="17" max="17" width="4.7109375" customWidth="1"/>
    <col min="18" max="18" width="55.5703125" customWidth="1"/>
    <col min="19" max="19" width="0" style="298" hidden="1" customWidth="1"/>
    <col min="20" max="20" width="64.28515625" style="588" customWidth="1"/>
  </cols>
  <sheetData>
    <row r="1" spans="1:20" ht="28.5" customHeight="1">
      <c r="A1" s="32"/>
      <c r="B1" s="33"/>
      <c r="C1" s="33"/>
      <c r="D1" s="33"/>
      <c r="E1" s="33"/>
      <c r="F1" s="33"/>
      <c r="G1" s="32"/>
      <c r="H1" s="32"/>
      <c r="I1" s="32"/>
      <c r="J1" s="34"/>
      <c r="K1" s="32"/>
      <c r="L1" s="35"/>
      <c r="M1" s="36"/>
      <c r="N1" s="36"/>
      <c r="O1" s="36"/>
      <c r="P1" s="36"/>
      <c r="Q1" s="37"/>
      <c r="R1" s="38"/>
      <c r="T1" s="587"/>
    </row>
    <row r="2" spans="1:20" ht="20.100000000000001" customHeight="1">
      <c r="A2" s="32"/>
      <c r="B2" s="39"/>
      <c r="C2" s="39"/>
      <c r="D2" s="39"/>
      <c r="E2" s="39"/>
      <c r="F2" s="39"/>
      <c r="G2" s="40"/>
      <c r="H2" s="40"/>
      <c r="I2" s="40"/>
      <c r="J2" s="41"/>
      <c r="K2" s="32"/>
      <c r="L2" s="35"/>
      <c r="M2" s="36"/>
      <c r="N2" s="36"/>
      <c r="O2" s="36"/>
      <c r="P2" s="36"/>
      <c r="Q2" s="37"/>
      <c r="R2" s="38"/>
    </row>
    <row r="3" spans="1:20" ht="20.100000000000001" customHeight="1">
      <c r="A3" s="32"/>
      <c r="B3" s="42" t="s">
        <v>113</v>
      </c>
      <c r="C3" s="42"/>
      <c r="D3" s="42"/>
      <c r="E3" s="42"/>
      <c r="F3" s="42"/>
      <c r="G3" s="43"/>
      <c r="H3" s="44"/>
      <c r="I3" s="44"/>
      <c r="J3" s="45"/>
      <c r="K3" s="32"/>
      <c r="L3" s="35"/>
      <c r="M3" s="36"/>
      <c r="N3" s="36"/>
      <c r="O3" s="36"/>
      <c r="P3" s="36"/>
      <c r="Q3" s="37"/>
      <c r="R3" s="38"/>
    </row>
    <row r="4" spans="1:20" ht="20.100000000000001" customHeight="1">
      <c r="A4" s="32"/>
      <c r="B4" s="42" t="s">
        <v>42</v>
      </c>
      <c r="C4" s="42"/>
      <c r="D4" s="42"/>
      <c r="E4" s="42"/>
      <c r="F4" s="42"/>
      <c r="G4" s="43"/>
      <c r="H4" s="44"/>
      <c r="I4" s="44"/>
      <c r="J4" s="45"/>
      <c r="K4" s="32"/>
      <c r="L4" s="35"/>
      <c r="M4" s="36"/>
      <c r="N4" s="36"/>
      <c r="O4" s="36"/>
      <c r="P4" s="36"/>
      <c r="Q4" s="37"/>
      <c r="R4" s="38"/>
    </row>
    <row r="5" spans="1:20" ht="20.100000000000001" customHeight="1" thickBot="1">
      <c r="A5" s="32"/>
      <c r="B5" s="46" t="s">
        <v>114</v>
      </c>
      <c r="C5" s="46"/>
      <c r="D5" s="46"/>
      <c r="E5" s="46"/>
      <c r="F5" s="46"/>
      <c r="G5" s="47"/>
      <c r="H5" s="44"/>
      <c r="I5" s="44"/>
      <c r="J5" s="45"/>
      <c r="K5" s="32"/>
      <c r="L5" s="35"/>
      <c r="M5" s="36"/>
      <c r="N5" s="36"/>
      <c r="O5" s="36"/>
      <c r="P5" s="36"/>
      <c r="Q5" s="37"/>
      <c r="R5" s="38"/>
    </row>
    <row r="6" spans="1:20" ht="28.5" customHeight="1" thickBot="1">
      <c r="A6" s="32"/>
      <c r="B6" s="625" t="s">
        <v>434</v>
      </c>
      <c r="C6" s="626"/>
      <c r="D6" s="626"/>
      <c r="E6" s="626"/>
      <c r="F6" s="627"/>
      <c r="G6" s="49"/>
      <c r="H6" s="50" t="s">
        <v>44</v>
      </c>
      <c r="I6" s="51"/>
      <c r="J6" s="52" t="s">
        <v>45</v>
      </c>
      <c r="K6" s="32"/>
      <c r="L6" s="35"/>
      <c r="M6" s="36"/>
      <c r="N6" s="36"/>
      <c r="O6" s="36"/>
      <c r="P6" s="36"/>
      <c r="Q6" s="53"/>
      <c r="R6" s="54" t="s">
        <v>46</v>
      </c>
      <c r="T6" s="586" t="s">
        <v>571</v>
      </c>
    </row>
    <row r="7" spans="1:20" ht="20.100000000000001" customHeight="1">
      <c r="A7" s="32"/>
      <c r="B7" s="48">
        <v>0</v>
      </c>
      <c r="C7" s="48">
        <v>1</v>
      </c>
      <c r="D7" s="48">
        <v>2</v>
      </c>
      <c r="E7" s="48">
        <v>3</v>
      </c>
      <c r="F7" s="48">
        <v>4</v>
      </c>
      <c r="G7" s="49"/>
      <c r="H7" s="50"/>
      <c r="I7" s="51"/>
      <c r="J7" s="404"/>
      <c r="K7" s="32"/>
      <c r="L7" s="35"/>
      <c r="M7" s="36"/>
      <c r="N7" s="36"/>
      <c r="O7" s="36"/>
      <c r="P7" s="36"/>
      <c r="Q7" s="53"/>
      <c r="R7" s="54"/>
    </row>
    <row r="8" spans="1:20" ht="47.25" customHeight="1">
      <c r="A8" s="32"/>
      <c r="B8" s="405"/>
      <c r="C8" s="405"/>
      <c r="D8" s="405"/>
      <c r="E8" s="405"/>
      <c r="F8" s="405"/>
      <c r="G8" s="616" t="s">
        <v>435</v>
      </c>
      <c r="H8" s="617"/>
      <c r="I8" s="618"/>
      <c r="J8" s="58" t="str">
        <f>IF(L8&lt;1.5,"Berkembang",IF(L8&lt;2.5,"Layak",IF(L8&lt;3.5,"Cakap",IF(L8&lt;=4,"Mahir",""))))</f>
        <v>Mahir</v>
      </c>
      <c r="K8" s="32"/>
      <c r="L8" s="92">
        <f>SUM(M8:M11)/N8*4</f>
        <v>3.5</v>
      </c>
      <c r="M8" s="68">
        <f>S8-1</f>
        <v>4</v>
      </c>
      <c r="N8" s="68">
        <f>COUNTA(G8:G11)*4</f>
        <v>16</v>
      </c>
      <c r="O8" s="36"/>
      <c r="P8" s="36"/>
      <c r="Q8" s="59" t="s">
        <v>48</v>
      </c>
      <c r="R8" s="60" t="s">
        <v>534</v>
      </c>
      <c r="S8" s="298">
        <v>5</v>
      </c>
      <c r="T8" s="590" t="s">
        <v>579</v>
      </c>
    </row>
    <row r="9" spans="1:20" ht="30" customHeight="1">
      <c r="A9" s="32"/>
      <c r="B9" s="405"/>
      <c r="C9" s="405"/>
      <c r="D9" s="405"/>
      <c r="E9" s="405"/>
      <c r="F9" s="405"/>
      <c r="G9" s="616" t="s">
        <v>115</v>
      </c>
      <c r="H9" s="617"/>
      <c r="I9" s="618"/>
      <c r="J9" s="61"/>
      <c r="K9" s="32"/>
      <c r="L9" s="35"/>
      <c r="M9" s="68">
        <f t="shared" ref="M9:M11" si="0">S9-1</f>
        <v>4</v>
      </c>
      <c r="N9" s="36"/>
      <c r="O9" s="36"/>
      <c r="P9" s="36"/>
      <c r="Q9" s="59" t="s">
        <v>50</v>
      </c>
      <c r="R9" s="60" t="s">
        <v>116</v>
      </c>
      <c r="S9" s="298">
        <v>5</v>
      </c>
      <c r="T9" s="590" t="s">
        <v>545</v>
      </c>
    </row>
    <row r="10" spans="1:20" ht="30" customHeight="1">
      <c r="A10" s="32"/>
      <c r="B10" s="405"/>
      <c r="C10" s="405"/>
      <c r="D10" s="405"/>
      <c r="E10" s="405"/>
      <c r="F10" s="405"/>
      <c r="G10" s="635" t="s">
        <v>117</v>
      </c>
      <c r="H10" s="629"/>
      <c r="I10" s="629"/>
      <c r="J10" s="61"/>
      <c r="K10" s="32"/>
      <c r="L10" s="35"/>
      <c r="M10" s="68">
        <f t="shared" si="0"/>
        <v>3</v>
      </c>
      <c r="N10" s="36"/>
      <c r="O10" s="36"/>
      <c r="P10" s="36"/>
      <c r="Q10" s="59" t="s">
        <v>52</v>
      </c>
      <c r="R10" s="60" t="s">
        <v>116</v>
      </c>
      <c r="S10" s="298">
        <v>4</v>
      </c>
      <c r="T10" s="590" t="s">
        <v>546</v>
      </c>
    </row>
    <row r="11" spans="1:20" ht="30" customHeight="1">
      <c r="A11" s="32"/>
      <c r="B11" s="405"/>
      <c r="C11" s="405"/>
      <c r="D11" s="405"/>
      <c r="E11" s="405"/>
      <c r="F11" s="405"/>
      <c r="G11" s="616" t="s">
        <v>118</v>
      </c>
      <c r="H11" s="617"/>
      <c r="I11" s="618"/>
      <c r="J11" s="61"/>
      <c r="K11" s="32"/>
      <c r="L11" s="35"/>
      <c r="M11" s="68">
        <f t="shared" si="0"/>
        <v>3</v>
      </c>
      <c r="N11" s="36"/>
      <c r="O11" s="36"/>
      <c r="P11" s="36"/>
      <c r="Q11" s="59" t="s">
        <v>54</v>
      </c>
      <c r="R11" s="60" t="s">
        <v>119</v>
      </c>
      <c r="S11" s="298">
        <v>4</v>
      </c>
      <c r="T11" s="591" t="s">
        <v>580</v>
      </c>
    </row>
    <row r="12" spans="1:20" ht="28.5" customHeight="1">
      <c r="A12" s="32"/>
      <c r="B12" s="632" t="str">
        <f>J6&amp;""</f>
        <v>TINGKAT KOMPETENSI</v>
      </c>
      <c r="C12" s="633"/>
      <c r="D12" s="633"/>
      <c r="E12" s="633"/>
      <c r="F12" s="633"/>
      <c r="G12" s="633"/>
      <c r="H12" s="633"/>
      <c r="I12" s="633"/>
      <c r="J12" s="634"/>
      <c r="K12" s="32"/>
      <c r="L12" s="35"/>
      <c r="M12" s="68"/>
      <c r="N12" s="68"/>
      <c r="O12" s="68"/>
      <c r="P12" s="68"/>
      <c r="Q12" s="59"/>
      <c r="R12" s="60"/>
    </row>
    <row r="13" spans="1:20" ht="28.5" customHeight="1" thickBot="1">
      <c r="A13" s="32"/>
      <c r="B13" s="619" t="s">
        <v>57</v>
      </c>
      <c r="C13" s="620"/>
      <c r="D13" s="620"/>
      <c r="E13" s="620"/>
      <c r="F13" s="621"/>
      <c r="G13" s="70" t="s">
        <v>58</v>
      </c>
      <c r="H13" s="69" t="s">
        <v>59</v>
      </c>
      <c r="I13" s="69" t="s">
        <v>60</v>
      </c>
      <c r="J13" s="71" t="s">
        <v>61</v>
      </c>
      <c r="K13" s="32"/>
      <c r="L13" s="35"/>
      <c r="M13" s="68"/>
      <c r="N13" s="68"/>
      <c r="O13" s="68"/>
      <c r="P13" s="68"/>
      <c r="Q13" s="59"/>
      <c r="R13" s="60"/>
    </row>
    <row r="14" spans="1:20" ht="28.5" customHeight="1" thickTop="1" thickBot="1">
      <c r="A14" s="32"/>
      <c r="B14" s="610" t="str">
        <f>IF(J8="Berkembang","v","")</f>
        <v/>
      </c>
      <c r="C14" s="611"/>
      <c r="D14" s="611"/>
      <c r="E14" s="611"/>
      <c r="F14" s="612"/>
      <c r="G14" s="72" t="str">
        <f>IF(J8="Layak","v","")</f>
        <v/>
      </c>
      <c r="H14" s="72" t="str">
        <f>IF(J8="Cakap","v","")</f>
        <v/>
      </c>
      <c r="I14" s="72" t="str">
        <f>IF(J8="Mahir","v","")</f>
        <v>v</v>
      </c>
      <c r="J14" s="82">
        <f>IF(J8="Berkembang",1,IF(J8="Layak",2,IF(J8="Cakap",3,IF(J8="Mahir",4,""))))</f>
        <v>4</v>
      </c>
      <c r="K14" s="32"/>
      <c r="L14" s="74" t="s">
        <v>120</v>
      </c>
      <c r="M14" s="68">
        <f>IF(COUNTA(B14)=1,1,0)</f>
        <v>1</v>
      </c>
      <c r="N14" s="68">
        <f>IF(COUNTA(G14)=1,2,0)</f>
        <v>2</v>
      </c>
      <c r="O14" s="68">
        <f>IF(COUNTA(H14)=1,3,0)</f>
        <v>3</v>
      </c>
      <c r="P14" s="68">
        <f>IF(COUNTA(I14)=1,4,0)</f>
        <v>4</v>
      </c>
      <c r="Q14" s="75"/>
      <c r="R14" s="60"/>
    </row>
    <row r="15" spans="1:20" ht="234.75" customHeight="1" thickTop="1">
      <c r="A15" s="32"/>
      <c r="B15" s="638" t="s">
        <v>121</v>
      </c>
      <c r="C15" s="639"/>
      <c r="D15" s="639"/>
      <c r="E15" s="639"/>
      <c r="F15" s="640"/>
      <c r="G15" s="76" t="s">
        <v>122</v>
      </c>
      <c r="H15" s="76" t="s">
        <v>123</v>
      </c>
      <c r="I15" s="76" t="s">
        <v>124</v>
      </c>
      <c r="J15" s="77"/>
      <c r="K15" s="32"/>
      <c r="L15" s="35"/>
      <c r="M15" s="78"/>
      <c r="N15" s="78"/>
      <c r="O15" s="78"/>
      <c r="P15" s="78"/>
      <c r="Q15" s="75"/>
      <c r="R15" s="60"/>
    </row>
    <row r="16" spans="1:20" ht="20.100000000000001" customHeight="1">
      <c r="A16" s="32"/>
      <c r="B16" s="83"/>
      <c r="C16" s="83"/>
      <c r="D16" s="83"/>
      <c r="E16" s="83"/>
      <c r="F16" s="83"/>
      <c r="G16" s="83"/>
      <c r="H16" s="84"/>
      <c r="I16" s="84"/>
      <c r="J16" s="85"/>
      <c r="K16" s="32"/>
      <c r="L16" s="35"/>
      <c r="M16" s="36"/>
      <c r="N16" s="36"/>
      <c r="O16" s="36"/>
      <c r="P16" s="36"/>
      <c r="Q16" s="75"/>
      <c r="R16" s="60"/>
    </row>
    <row r="17" spans="1:20" ht="20.100000000000001" customHeight="1">
      <c r="A17" s="32"/>
      <c r="B17" s="42" t="s">
        <v>42</v>
      </c>
      <c r="C17" s="42"/>
      <c r="D17" s="42"/>
      <c r="E17" s="42"/>
      <c r="F17" s="42"/>
      <c r="G17" s="43"/>
      <c r="H17" s="44"/>
      <c r="I17" s="44"/>
      <c r="J17" s="45"/>
      <c r="K17" s="32"/>
      <c r="L17" s="35"/>
      <c r="M17" s="36"/>
      <c r="N17" s="36"/>
      <c r="O17" s="36"/>
      <c r="P17" s="36"/>
      <c r="Q17" s="59"/>
      <c r="R17" s="60"/>
    </row>
    <row r="18" spans="1:20" ht="20.100000000000001" customHeight="1">
      <c r="A18" s="32"/>
      <c r="B18" s="46" t="s">
        <v>125</v>
      </c>
      <c r="C18" s="46"/>
      <c r="D18" s="46"/>
      <c r="E18" s="46"/>
      <c r="F18" s="46"/>
      <c r="G18" s="47"/>
      <c r="H18" s="44"/>
      <c r="I18" s="44"/>
      <c r="J18" s="45"/>
      <c r="K18" s="32"/>
      <c r="L18" s="35"/>
      <c r="M18" s="36"/>
      <c r="N18" s="36"/>
      <c r="O18" s="36"/>
      <c r="P18" s="36"/>
      <c r="Q18" s="59"/>
      <c r="R18" s="60"/>
    </row>
    <row r="19" spans="1:20" ht="30" customHeight="1">
      <c r="A19" s="32"/>
      <c r="B19" s="625" t="s">
        <v>434</v>
      </c>
      <c r="C19" s="626"/>
      <c r="D19" s="626"/>
      <c r="E19" s="626"/>
      <c r="F19" s="627"/>
      <c r="G19" s="49"/>
      <c r="H19" s="50" t="s">
        <v>44</v>
      </c>
      <c r="I19" s="51"/>
      <c r="J19" s="52" t="s">
        <v>45</v>
      </c>
      <c r="K19" s="32"/>
      <c r="L19" s="35"/>
      <c r="M19" s="36"/>
      <c r="N19" s="36"/>
      <c r="O19" s="36"/>
      <c r="P19" s="36"/>
      <c r="Q19" s="53"/>
      <c r="R19" s="54" t="s">
        <v>46</v>
      </c>
      <c r="T19" s="589" t="s">
        <v>571</v>
      </c>
    </row>
    <row r="20" spans="1:20" ht="20.100000000000001" customHeight="1">
      <c r="A20" s="32"/>
      <c r="B20" s="48">
        <v>0</v>
      </c>
      <c r="C20" s="48">
        <v>1</v>
      </c>
      <c r="D20" s="48">
        <v>2</v>
      </c>
      <c r="E20" s="48">
        <v>3</v>
      </c>
      <c r="F20" s="48">
        <v>4</v>
      </c>
      <c r="G20" s="49"/>
      <c r="H20" s="50"/>
      <c r="I20" s="51"/>
      <c r="J20" s="404"/>
      <c r="K20" s="32"/>
      <c r="L20" s="35"/>
      <c r="M20" s="36"/>
      <c r="N20" s="36"/>
      <c r="O20" s="36"/>
      <c r="P20" s="36"/>
      <c r="Q20" s="53"/>
      <c r="R20" s="54"/>
    </row>
    <row r="21" spans="1:20" ht="30" customHeight="1">
      <c r="A21" s="32"/>
      <c r="B21" s="405"/>
      <c r="C21" s="405"/>
      <c r="D21" s="405"/>
      <c r="E21" s="405"/>
      <c r="F21" s="405"/>
      <c r="G21" s="628" t="s">
        <v>126</v>
      </c>
      <c r="H21" s="629"/>
      <c r="I21" s="629"/>
      <c r="J21" s="58" t="str">
        <f>IF(L21&lt;1.5,"Berkembang",IF(L21&lt;2.5,"Layak",IF(L21&lt;3.5,"Cakap",IF(L21&lt;=4,"Mahir",""))))</f>
        <v>Mahir</v>
      </c>
      <c r="K21" s="32"/>
      <c r="L21" s="92">
        <f>SUM(M21:M24)/N21*4</f>
        <v>3.5</v>
      </c>
      <c r="M21" s="68">
        <f>S21-1</f>
        <v>3</v>
      </c>
      <c r="N21" s="68">
        <f>COUNTA(G21:G24)*4</f>
        <v>16</v>
      </c>
      <c r="O21" s="68"/>
      <c r="P21" s="68"/>
      <c r="Q21" s="59" t="s">
        <v>48</v>
      </c>
      <c r="R21" s="60" t="s">
        <v>127</v>
      </c>
      <c r="S21" s="298">
        <v>4</v>
      </c>
      <c r="T21" s="591" t="s">
        <v>602</v>
      </c>
    </row>
    <row r="22" spans="1:20" ht="30" customHeight="1">
      <c r="A22" s="32"/>
      <c r="B22" s="405"/>
      <c r="C22" s="405"/>
      <c r="D22" s="405"/>
      <c r="E22" s="405"/>
      <c r="F22" s="405"/>
      <c r="G22" s="628" t="s">
        <v>128</v>
      </c>
      <c r="H22" s="629"/>
      <c r="I22" s="629"/>
      <c r="J22" s="61"/>
      <c r="K22" s="32"/>
      <c r="L22" s="35"/>
      <c r="M22" s="68">
        <f t="shared" ref="M22:M24" si="1">S22-1</f>
        <v>3</v>
      </c>
      <c r="N22" s="68"/>
      <c r="O22" s="68"/>
      <c r="P22" s="68"/>
      <c r="Q22" s="59" t="s">
        <v>50</v>
      </c>
      <c r="R22" s="60" t="s">
        <v>129</v>
      </c>
      <c r="S22" s="298">
        <v>4</v>
      </c>
      <c r="T22" s="591" t="s">
        <v>577</v>
      </c>
    </row>
    <row r="23" spans="1:20" ht="30" customHeight="1">
      <c r="A23" s="32"/>
      <c r="B23" s="405"/>
      <c r="C23" s="405"/>
      <c r="D23" s="405"/>
      <c r="E23" s="405"/>
      <c r="F23" s="405"/>
      <c r="G23" s="628" t="s">
        <v>130</v>
      </c>
      <c r="H23" s="629"/>
      <c r="I23" s="629"/>
      <c r="J23" s="61"/>
      <c r="K23" s="32"/>
      <c r="L23" s="35"/>
      <c r="M23" s="68">
        <f t="shared" si="1"/>
        <v>4</v>
      </c>
      <c r="N23" s="68"/>
      <c r="O23" s="68"/>
      <c r="P23" s="68"/>
      <c r="Q23" s="59" t="s">
        <v>52</v>
      </c>
      <c r="R23" s="60" t="s">
        <v>431</v>
      </c>
      <c r="S23" s="298">
        <v>5</v>
      </c>
      <c r="T23" s="591" t="s">
        <v>547</v>
      </c>
    </row>
    <row r="24" spans="1:20" ht="48.75" customHeight="1">
      <c r="A24" s="32"/>
      <c r="B24" s="405"/>
      <c r="C24" s="405"/>
      <c r="D24" s="405"/>
      <c r="E24" s="405"/>
      <c r="F24" s="405"/>
      <c r="G24" s="628" t="s">
        <v>131</v>
      </c>
      <c r="H24" s="629"/>
      <c r="I24" s="629"/>
      <c r="J24" s="61"/>
      <c r="K24" s="32"/>
      <c r="L24" s="35"/>
      <c r="M24" s="68">
        <f t="shared" si="1"/>
        <v>4</v>
      </c>
      <c r="N24" s="68"/>
      <c r="O24" s="68"/>
      <c r="P24" s="68"/>
      <c r="Q24" s="59" t="s">
        <v>54</v>
      </c>
      <c r="R24" s="60" t="s">
        <v>432</v>
      </c>
      <c r="S24" s="298">
        <v>5</v>
      </c>
      <c r="T24" s="591" t="s">
        <v>578</v>
      </c>
    </row>
    <row r="25" spans="1:20" ht="28.5" customHeight="1" thickBot="1">
      <c r="A25" s="32"/>
      <c r="B25" s="644" t="str">
        <f>J19&amp;""</f>
        <v>TINGKAT KOMPETENSI</v>
      </c>
      <c r="C25" s="645"/>
      <c r="D25" s="645"/>
      <c r="E25" s="645"/>
      <c r="F25" s="645"/>
      <c r="G25" s="645"/>
      <c r="H25" s="645"/>
      <c r="I25" s="645"/>
      <c r="J25" s="646"/>
      <c r="K25" s="32"/>
      <c r="L25" s="35"/>
      <c r="M25" s="68"/>
      <c r="N25" s="68"/>
      <c r="O25" s="68"/>
      <c r="P25" s="68"/>
      <c r="Q25" s="59"/>
      <c r="R25" s="60"/>
    </row>
    <row r="26" spans="1:20" ht="28.5" customHeight="1" thickTop="1" thickBot="1">
      <c r="A26" s="32"/>
      <c r="B26" s="641" t="s">
        <v>57</v>
      </c>
      <c r="C26" s="642"/>
      <c r="D26" s="642"/>
      <c r="E26" s="642"/>
      <c r="F26" s="643"/>
      <c r="G26" s="94" t="s">
        <v>58</v>
      </c>
      <c r="H26" s="93" t="s">
        <v>59</v>
      </c>
      <c r="I26" s="93" t="s">
        <v>60</v>
      </c>
      <c r="J26" s="95" t="s">
        <v>61</v>
      </c>
      <c r="K26" s="32"/>
      <c r="L26" s="35"/>
      <c r="M26" s="68"/>
      <c r="N26" s="68"/>
      <c r="O26" s="68"/>
      <c r="P26" s="68"/>
      <c r="Q26" s="59"/>
      <c r="R26" s="60"/>
    </row>
    <row r="27" spans="1:20" ht="28.5" customHeight="1" thickTop="1" thickBot="1">
      <c r="A27" s="32"/>
      <c r="B27" s="610" t="str">
        <f>IF(J21="Berkembang","v","")</f>
        <v/>
      </c>
      <c r="C27" s="611"/>
      <c r="D27" s="611"/>
      <c r="E27" s="611"/>
      <c r="F27" s="612"/>
      <c r="G27" s="72" t="str">
        <f>IF(J21="Layak","v","")</f>
        <v/>
      </c>
      <c r="H27" s="72" t="str">
        <f>IF(J21="Cakap","v","")</f>
        <v/>
      </c>
      <c r="I27" s="72" t="str">
        <f>IF(J21="Mahir","v","")</f>
        <v>v</v>
      </c>
      <c r="J27" s="82">
        <f>IF(J21="Berkembang",1,IF(J21="Layak",2,IF(J21="Cakap",3,IF(J21="Mahir",4,""))))</f>
        <v>4</v>
      </c>
      <c r="K27" s="32"/>
      <c r="L27" s="74" t="s">
        <v>132</v>
      </c>
      <c r="M27" s="68">
        <f>IF(COUNTA(B27)=1,1,0)</f>
        <v>1</v>
      </c>
      <c r="N27" s="68">
        <f>IF(COUNTA(G27)=1,2,0)</f>
        <v>2</v>
      </c>
      <c r="O27" s="68">
        <f>IF(COUNTA(H27)=1,3,0)</f>
        <v>3</v>
      </c>
      <c r="P27" s="68">
        <f>IF(COUNTA(I27)=1,4,0)</f>
        <v>4</v>
      </c>
      <c r="Q27" s="59"/>
      <c r="R27" s="60"/>
    </row>
    <row r="28" spans="1:20" ht="198.75" customHeight="1" thickTop="1">
      <c r="A28" s="32"/>
      <c r="B28" s="622" t="s">
        <v>133</v>
      </c>
      <c r="C28" s="623"/>
      <c r="D28" s="623"/>
      <c r="E28" s="623"/>
      <c r="F28" s="624"/>
      <c r="G28" s="76" t="s">
        <v>134</v>
      </c>
      <c r="H28" s="76" t="s">
        <v>135</v>
      </c>
      <c r="I28" s="76" t="s">
        <v>136</v>
      </c>
      <c r="J28" s="77"/>
      <c r="K28" s="32"/>
      <c r="L28" s="35"/>
      <c r="M28" s="78"/>
      <c r="N28" s="78"/>
      <c r="O28" s="78"/>
      <c r="P28" s="78"/>
      <c r="Q28" s="75"/>
      <c r="R28" s="60"/>
    </row>
    <row r="29" spans="1:20" ht="20.100000000000001" customHeight="1">
      <c r="A29" s="32"/>
      <c r="B29" s="83"/>
      <c r="C29" s="83"/>
      <c r="D29" s="83"/>
      <c r="E29" s="83"/>
      <c r="F29" s="83"/>
      <c r="G29" s="83"/>
      <c r="H29" s="84"/>
      <c r="I29" s="84"/>
      <c r="J29" s="85"/>
      <c r="K29" s="32"/>
      <c r="L29" s="35"/>
      <c r="M29" s="36"/>
      <c r="N29" s="36"/>
      <c r="O29" s="36"/>
      <c r="P29" s="36"/>
      <c r="Q29" s="75"/>
      <c r="R29" s="60"/>
    </row>
    <row r="30" spans="1:20" ht="20.100000000000001" customHeight="1">
      <c r="A30" s="32"/>
      <c r="B30" s="87"/>
      <c r="C30" s="87"/>
      <c r="D30" s="87"/>
      <c r="E30" s="87"/>
      <c r="F30" s="87"/>
      <c r="G30" s="87"/>
      <c r="H30" s="44"/>
      <c r="I30" s="44"/>
      <c r="J30" s="88"/>
      <c r="K30" s="32"/>
      <c r="L30" s="35"/>
      <c r="M30" s="36"/>
      <c r="N30" s="36"/>
      <c r="O30" s="36"/>
      <c r="P30" s="36"/>
      <c r="Q30" s="59"/>
      <c r="R30" s="60"/>
    </row>
    <row r="31" spans="1:20" ht="20.100000000000001" customHeight="1">
      <c r="A31" s="32"/>
      <c r="B31" s="42" t="s">
        <v>42</v>
      </c>
      <c r="C31" s="42"/>
      <c r="D31" s="42"/>
      <c r="E31" s="42"/>
      <c r="F31" s="42"/>
      <c r="G31" s="43"/>
      <c r="H31" s="44"/>
      <c r="I31" s="44"/>
      <c r="J31" s="45"/>
      <c r="K31" s="32"/>
      <c r="L31" s="35"/>
      <c r="M31" s="36"/>
      <c r="N31" s="36"/>
      <c r="O31" s="36"/>
      <c r="P31" s="36"/>
      <c r="Q31" s="59"/>
      <c r="R31" s="60"/>
    </row>
    <row r="32" spans="1:20" ht="20.100000000000001" customHeight="1">
      <c r="A32" s="32"/>
      <c r="B32" s="46" t="s">
        <v>137</v>
      </c>
      <c r="C32" s="46"/>
      <c r="D32" s="46"/>
      <c r="E32" s="46"/>
      <c r="F32" s="46"/>
      <c r="G32" s="47"/>
      <c r="H32" s="44"/>
      <c r="I32" s="44"/>
      <c r="J32" s="45"/>
      <c r="K32" s="32"/>
      <c r="L32" s="35"/>
      <c r="M32" s="36"/>
      <c r="N32" s="36"/>
      <c r="O32" s="36"/>
      <c r="P32" s="36"/>
      <c r="Q32" s="59"/>
      <c r="R32" s="60"/>
    </row>
    <row r="33" spans="1:20" ht="30" customHeight="1">
      <c r="A33" s="32"/>
      <c r="B33" s="625" t="s">
        <v>434</v>
      </c>
      <c r="C33" s="626"/>
      <c r="D33" s="626"/>
      <c r="E33" s="626"/>
      <c r="F33" s="627"/>
      <c r="G33" s="49"/>
      <c r="H33" s="50" t="s">
        <v>44</v>
      </c>
      <c r="I33" s="51"/>
      <c r="J33" s="52" t="s">
        <v>45</v>
      </c>
      <c r="K33" s="32"/>
      <c r="L33" s="35"/>
      <c r="M33" s="36"/>
      <c r="N33" s="36"/>
      <c r="O33" s="36"/>
      <c r="P33" s="36"/>
      <c r="Q33" s="53"/>
      <c r="R33" s="54" t="s">
        <v>46</v>
      </c>
      <c r="T33" s="589" t="s">
        <v>571</v>
      </c>
    </row>
    <row r="34" spans="1:20" ht="20.100000000000001" customHeight="1">
      <c r="A34" s="32"/>
      <c r="B34" s="48">
        <v>0</v>
      </c>
      <c r="C34" s="48">
        <v>1</v>
      </c>
      <c r="D34" s="48">
        <v>2</v>
      </c>
      <c r="E34" s="48">
        <v>3</v>
      </c>
      <c r="F34" s="48">
        <v>4</v>
      </c>
      <c r="G34" s="49"/>
      <c r="H34" s="50"/>
      <c r="I34" s="51"/>
      <c r="J34" s="404"/>
      <c r="K34" s="32"/>
      <c r="L34" s="35"/>
      <c r="M34" s="36"/>
      <c r="N34" s="36"/>
      <c r="O34" s="36"/>
      <c r="P34" s="36"/>
      <c r="Q34" s="53"/>
      <c r="R34" s="54"/>
    </row>
    <row r="35" spans="1:20" ht="30" customHeight="1">
      <c r="A35" s="32"/>
      <c r="B35" s="405"/>
      <c r="C35" s="405"/>
      <c r="D35" s="405"/>
      <c r="E35" s="405"/>
      <c r="F35" s="405"/>
      <c r="G35" s="616" t="s">
        <v>138</v>
      </c>
      <c r="H35" s="617"/>
      <c r="I35" s="618"/>
      <c r="J35" s="58" t="str">
        <f>IF(L35&lt;1.5,"Berkembang",IF(L35&lt;2.5,"Layak",IF(L35&lt;3.5,"Cakap",IF(L35&lt;=4,"Mahir",""))))</f>
        <v>Mahir</v>
      </c>
      <c r="K35" s="32"/>
      <c r="L35" s="92">
        <f>SUM(M35:M38)/N35*4</f>
        <v>3.5</v>
      </c>
      <c r="M35" s="68">
        <f>S35-1</f>
        <v>3</v>
      </c>
      <c r="N35" s="68">
        <f>COUNTA(G35:G38)*4</f>
        <v>16</v>
      </c>
      <c r="O35" s="68"/>
      <c r="P35" s="68"/>
      <c r="Q35" s="59" t="s">
        <v>48</v>
      </c>
      <c r="R35" s="60" t="s">
        <v>139</v>
      </c>
      <c r="S35" s="298">
        <v>4</v>
      </c>
      <c r="T35" s="591" t="s">
        <v>549</v>
      </c>
    </row>
    <row r="36" spans="1:20" ht="30" customHeight="1">
      <c r="A36" s="32"/>
      <c r="B36" s="405"/>
      <c r="C36" s="405"/>
      <c r="D36" s="405"/>
      <c r="E36" s="405"/>
      <c r="F36" s="405"/>
      <c r="G36" s="616" t="s">
        <v>140</v>
      </c>
      <c r="H36" s="617"/>
      <c r="I36" s="618"/>
      <c r="J36" s="61"/>
      <c r="K36" s="32"/>
      <c r="L36" s="35"/>
      <c r="M36" s="68">
        <f t="shared" ref="M36:M38" si="2">S36-1</f>
        <v>3</v>
      </c>
      <c r="N36" s="68"/>
      <c r="O36" s="68"/>
      <c r="P36" s="68"/>
      <c r="Q36" s="59" t="s">
        <v>50</v>
      </c>
      <c r="R36" s="60" t="s">
        <v>139</v>
      </c>
      <c r="S36" s="298">
        <v>4</v>
      </c>
      <c r="T36" s="591" t="s">
        <v>574</v>
      </c>
    </row>
    <row r="37" spans="1:20" ht="30" customHeight="1">
      <c r="A37" s="32"/>
      <c r="B37" s="405"/>
      <c r="C37" s="405"/>
      <c r="D37" s="405"/>
      <c r="E37" s="405"/>
      <c r="F37" s="405"/>
      <c r="G37" s="616" t="s">
        <v>141</v>
      </c>
      <c r="H37" s="617"/>
      <c r="I37" s="618"/>
      <c r="J37" s="61"/>
      <c r="K37" s="32"/>
      <c r="L37" s="35"/>
      <c r="M37" s="68">
        <f t="shared" si="2"/>
        <v>4</v>
      </c>
      <c r="N37" s="68"/>
      <c r="O37" s="68"/>
      <c r="P37" s="68"/>
      <c r="Q37" s="59" t="s">
        <v>52</v>
      </c>
      <c r="R37" s="60" t="s">
        <v>142</v>
      </c>
      <c r="S37" s="298">
        <v>5</v>
      </c>
      <c r="T37" s="591" t="s">
        <v>548</v>
      </c>
    </row>
    <row r="38" spans="1:20" ht="30" customHeight="1">
      <c r="A38" s="32"/>
      <c r="B38" s="405"/>
      <c r="C38" s="405"/>
      <c r="D38" s="405"/>
      <c r="E38" s="405"/>
      <c r="F38" s="405"/>
      <c r="G38" s="616" t="s">
        <v>143</v>
      </c>
      <c r="H38" s="617"/>
      <c r="I38" s="618"/>
      <c r="J38" s="61"/>
      <c r="K38" s="32"/>
      <c r="L38" s="35"/>
      <c r="M38" s="68">
        <f t="shared" si="2"/>
        <v>4</v>
      </c>
      <c r="N38" s="68"/>
      <c r="O38" s="68"/>
      <c r="P38" s="68"/>
      <c r="Q38" s="59" t="s">
        <v>54</v>
      </c>
      <c r="R38" s="60" t="s">
        <v>144</v>
      </c>
      <c r="S38" s="298">
        <v>5</v>
      </c>
      <c r="T38" s="591" t="s">
        <v>576</v>
      </c>
    </row>
    <row r="39" spans="1:20" ht="28.5" customHeight="1" thickBot="1">
      <c r="A39" s="32"/>
      <c r="B39" s="644" t="str">
        <f>J33&amp;""</f>
        <v>TINGKAT KOMPETENSI</v>
      </c>
      <c r="C39" s="645"/>
      <c r="D39" s="645"/>
      <c r="E39" s="645"/>
      <c r="F39" s="645"/>
      <c r="G39" s="645"/>
      <c r="H39" s="645"/>
      <c r="I39" s="645"/>
      <c r="J39" s="646"/>
      <c r="K39" s="32"/>
      <c r="L39" s="35"/>
      <c r="M39" s="68"/>
      <c r="N39" s="68"/>
      <c r="O39" s="68"/>
      <c r="P39" s="68"/>
      <c r="Q39" s="59"/>
      <c r="R39" s="60"/>
    </row>
    <row r="40" spans="1:20" ht="28.5" customHeight="1" thickTop="1" thickBot="1">
      <c r="A40" s="32"/>
      <c r="B40" s="641" t="s">
        <v>57</v>
      </c>
      <c r="C40" s="642"/>
      <c r="D40" s="642"/>
      <c r="E40" s="642"/>
      <c r="F40" s="643"/>
      <c r="G40" s="94" t="s">
        <v>58</v>
      </c>
      <c r="H40" s="93" t="s">
        <v>59</v>
      </c>
      <c r="I40" s="93" t="s">
        <v>60</v>
      </c>
      <c r="J40" s="96" t="s">
        <v>61</v>
      </c>
      <c r="K40" s="32"/>
      <c r="L40" s="35"/>
      <c r="M40" s="68"/>
      <c r="N40" s="68"/>
      <c r="O40" s="68"/>
      <c r="P40" s="68"/>
      <c r="Q40" s="59"/>
      <c r="R40" s="60"/>
    </row>
    <row r="41" spans="1:20" ht="28.5" customHeight="1" thickTop="1" thickBot="1">
      <c r="A41" s="32"/>
      <c r="B41" s="610" t="str">
        <f>IF(J35="Berkembang","v","")</f>
        <v/>
      </c>
      <c r="C41" s="611"/>
      <c r="D41" s="611"/>
      <c r="E41" s="611"/>
      <c r="F41" s="612"/>
      <c r="G41" s="72" t="str">
        <f>IF(J35="Layak","v","")</f>
        <v/>
      </c>
      <c r="H41" s="72" t="str">
        <f>IF(J35="Cakap","v","")</f>
        <v/>
      </c>
      <c r="I41" s="72" t="str">
        <f>IF(J35="Mahir","v","")</f>
        <v>v</v>
      </c>
      <c r="J41" s="97">
        <f>IF(J35="Berkembang",1,IF(J35="Layak",2,IF(J35="Cakap",3,IF(J35="Mahir",4,""))))</f>
        <v>4</v>
      </c>
      <c r="K41" s="32"/>
      <c r="L41" s="74" t="s">
        <v>145</v>
      </c>
      <c r="M41" s="68">
        <f>IF(COUNTA(B41)=1,1,0)</f>
        <v>1</v>
      </c>
      <c r="N41" s="68">
        <f>IF(COUNTA(G41)=1,2,0)</f>
        <v>2</v>
      </c>
      <c r="O41" s="68">
        <f>IF(COUNTA(H41)=1,3,0)</f>
        <v>3</v>
      </c>
      <c r="P41" s="68">
        <f>IF(COUNTA(I41)=1,4,0)</f>
        <v>4</v>
      </c>
      <c r="Q41" s="59"/>
      <c r="R41" s="60"/>
    </row>
    <row r="42" spans="1:20" ht="137.25" customHeight="1" thickTop="1">
      <c r="A42" s="32"/>
      <c r="B42" s="613" t="s">
        <v>146</v>
      </c>
      <c r="C42" s="614"/>
      <c r="D42" s="614"/>
      <c r="E42" s="614"/>
      <c r="F42" s="615"/>
      <c r="G42" s="98" t="s">
        <v>147</v>
      </c>
      <c r="H42" s="98" t="s">
        <v>148</v>
      </c>
      <c r="I42" s="98" t="s">
        <v>149</v>
      </c>
      <c r="J42" s="99"/>
      <c r="K42" s="32"/>
      <c r="L42" s="35"/>
      <c r="M42" s="78"/>
      <c r="N42" s="78"/>
      <c r="O42" s="78"/>
      <c r="P42" s="78"/>
      <c r="Q42" s="75"/>
      <c r="R42" s="60"/>
    </row>
    <row r="43" spans="1:20" ht="20.100000000000001" customHeight="1">
      <c r="A43" s="32"/>
      <c r="B43" s="87"/>
      <c r="C43" s="87"/>
      <c r="D43" s="87"/>
      <c r="E43" s="87"/>
      <c r="F43" s="87"/>
      <c r="G43" s="87"/>
      <c r="H43" s="44"/>
      <c r="I43" s="44"/>
      <c r="J43" s="88"/>
      <c r="K43" s="32"/>
      <c r="L43" s="35"/>
      <c r="M43" s="36"/>
      <c r="N43" s="36"/>
      <c r="O43" s="36"/>
      <c r="P43" s="36"/>
      <c r="Q43" s="75"/>
      <c r="R43" s="60"/>
    </row>
    <row r="44" spans="1:20" ht="20.100000000000001" customHeight="1">
      <c r="A44" s="32"/>
      <c r="B44" s="42" t="s">
        <v>42</v>
      </c>
      <c r="C44" s="42"/>
      <c r="D44" s="42"/>
      <c r="E44" s="42"/>
      <c r="F44" s="42"/>
      <c r="G44" s="43"/>
      <c r="H44" s="44"/>
      <c r="I44" s="44"/>
      <c r="J44" s="45"/>
      <c r="K44" s="32"/>
      <c r="L44" s="35"/>
      <c r="M44" s="36"/>
      <c r="N44" s="36"/>
      <c r="O44" s="36"/>
      <c r="P44" s="36"/>
      <c r="Q44" s="59"/>
      <c r="R44" s="60"/>
    </row>
    <row r="45" spans="1:20" ht="20.100000000000001" customHeight="1">
      <c r="A45" s="32"/>
      <c r="B45" s="46" t="s">
        <v>150</v>
      </c>
      <c r="C45" s="46"/>
      <c r="D45" s="46"/>
      <c r="E45" s="46"/>
      <c r="F45" s="46"/>
      <c r="G45" s="47"/>
      <c r="H45" s="44"/>
      <c r="I45" s="44"/>
      <c r="J45" s="45"/>
      <c r="K45" s="32"/>
      <c r="L45" s="35"/>
      <c r="M45" s="36"/>
      <c r="N45" s="36"/>
      <c r="O45" s="36"/>
      <c r="P45" s="36"/>
      <c r="Q45" s="59"/>
      <c r="R45" s="60"/>
    </row>
    <row r="46" spans="1:20" ht="30" customHeight="1">
      <c r="A46" s="32"/>
      <c r="B46" s="625" t="s">
        <v>434</v>
      </c>
      <c r="C46" s="626"/>
      <c r="D46" s="626"/>
      <c r="E46" s="626"/>
      <c r="F46" s="627"/>
      <c r="G46" s="49"/>
      <c r="H46" s="50" t="s">
        <v>44</v>
      </c>
      <c r="I46" s="51"/>
      <c r="J46" s="52" t="s">
        <v>45</v>
      </c>
      <c r="K46" s="32"/>
      <c r="L46" s="35"/>
      <c r="M46" s="36"/>
      <c r="N46" s="36"/>
      <c r="O46" s="36"/>
      <c r="P46" s="36"/>
      <c r="Q46" s="53"/>
      <c r="R46" s="54" t="s">
        <v>46</v>
      </c>
      <c r="T46" s="589" t="s">
        <v>571</v>
      </c>
    </row>
    <row r="47" spans="1:20" ht="20.100000000000001" customHeight="1">
      <c r="A47" s="32"/>
      <c r="B47" s="48">
        <v>0</v>
      </c>
      <c r="C47" s="48">
        <v>1</v>
      </c>
      <c r="D47" s="48">
        <v>2</v>
      </c>
      <c r="E47" s="48">
        <v>3</v>
      </c>
      <c r="F47" s="48">
        <v>4</v>
      </c>
      <c r="G47" s="49"/>
      <c r="H47" s="50"/>
      <c r="I47" s="51"/>
      <c r="J47" s="404"/>
      <c r="K47" s="32"/>
      <c r="L47" s="35"/>
      <c r="M47" s="36"/>
      <c r="N47" s="36"/>
      <c r="O47" s="36"/>
      <c r="P47" s="36"/>
      <c r="Q47" s="53"/>
      <c r="R47" s="54"/>
    </row>
    <row r="48" spans="1:20" ht="42" customHeight="1">
      <c r="A48" s="32"/>
      <c r="B48" s="405"/>
      <c r="C48" s="405"/>
      <c r="D48" s="405"/>
      <c r="E48" s="405"/>
      <c r="F48" s="405"/>
      <c r="G48" s="628" t="s">
        <v>151</v>
      </c>
      <c r="H48" s="629"/>
      <c r="I48" s="629"/>
      <c r="J48" s="58" t="str">
        <f>IF(L48&lt;1.5,"Berkembang",IF(L48&lt;2.5,"Layak",IF(L48&lt;3.5,"Cakap",IF(L48&lt;=4,"Mahir",""))))</f>
        <v>Mahir</v>
      </c>
      <c r="K48" s="32"/>
      <c r="L48" s="35">
        <f>SUM(M48:M53)/N48*4</f>
        <v>3.5</v>
      </c>
      <c r="M48" s="68">
        <f>S48-1</f>
        <v>4</v>
      </c>
      <c r="N48" s="68">
        <f>COUNTA(G48:G53)*4</f>
        <v>24</v>
      </c>
      <c r="O48" s="68"/>
      <c r="P48" s="68"/>
      <c r="Q48" s="59" t="s">
        <v>48</v>
      </c>
      <c r="R48" s="60" t="s">
        <v>152</v>
      </c>
      <c r="S48" s="298">
        <v>5</v>
      </c>
      <c r="T48" s="591" t="s">
        <v>575</v>
      </c>
    </row>
    <row r="49" spans="1:20" ht="30" customHeight="1">
      <c r="A49" s="32"/>
      <c r="B49" s="405"/>
      <c r="C49" s="405"/>
      <c r="D49" s="405"/>
      <c r="E49" s="405"/>
      <c r="F49" s="405"/>
      <c r="G49" s="628" t="s">
        <v>153</v>
      </c>
      <c r="H49" s="629"/>
      <c r="I49" s="629"/>
      <c r="J49" s="61"/>
      <c r="K49" s="32"/>
      <c r="L49" s="35"/>
      <c r="M49" s="68">
        <f t="shared" ref="M49:M53" si="3">S49-1</f>
        <v>4</v>
      </c>
      <c r="N49" s="68"/>
      <c r="O49" s="68"/>
      <c r="P49" s="68"/>
      <c r="Q49" s="59" t="s">
        <v>50</v>
      </c>
      <c r="R49" s="60" t="s">
        <v>154</v>
      </c>
      <c r="S49" s="298">
        <v>5</v>
      </c>
      <c r="T49" s="591" t="s">
        <v>550</v>
      </c>
    </row>
    <row r="50" spans="1:20" ht="30" customHeight="1">
      <c r="A50" s="32"/>
      <c r="B50" s="405"/>
      <c r="C50" s="405"/>
      <c r="D50" s="405"/>
      <c r="E50" s="405"/>
      <c r="F50" s="405"/>
      <c r="G50" s="628" t="s">
        <v>155</v>
      </c>
      <c r="H50" s="629"/>
      <c r="I50" s="629"/>
      <c r="J50" s="61"/>
      <c r="K50" s="32"/>
      <c r="L50" s="35"/>
      <c r="M50" s="68">
        <f t="shared" si="3"/>
        <v>4</v>
      </c>
      <c r="N50" s="68"/>
      <c r="O50" s="68"/>
      <c r="P50" s="68"/>
      <c r="Q50" s="59" t="s">
        <v>52</v>
      </c>
      <c r="R50" s="60" t="s">
        <v>156</v>
      </c>
      <c r="S50" s="298">
        <v>5</v>
      </c>
      <c r="T50" s="591" t="s">
        <v>551</v>
      </c>
    </row>
    <row r="51" spans="1:20" ht="30" customHeight="1">
      <c r="A51" s="32"/>
      <c r="B51" s="405"/>
      <c r="C51" s="405"/>
      <c r="D51" s="405"/>
      <c r="E51" s="405"/>
      <c r="F51" s="405"/>
      <c r="G51" s="628" t="s">
        <v>157</v>
      </c>
      <c r="H51" s="629"/>
      <c r="I51" s="629"/>
      <c r="J51" s="61"/>
      <c r="K51" s="32"/>
      <c r="L51" s="35"/>
      <c r="M51" s="68">
        <f t="shared" si="3"/>
        <v>2</v>
      </c>
      <c r="N51" s="68"/>
      <c r="O51" s="68"/>
      <c r="P51" s="68"/>
      <c r="Q51" s="59" t="s">
        <v>54</v>
      </c>
      <c r="R51" s="60" t="s">
        <v>156</v>
      </c>
      <c r="S51" s="298">
        <v>3</v>
      </c>
      <c r="T51" s="591" t="s">
        <v>551</v>
      </c>
    </row>
    <row r="52" spans="1:20" ht="30" customHeight="1">
      <c r="A52" s="32"/>
      <c r="B52" s="405"/>
      <c r="C52" s="405"/>
      <c r="D52" s="405"/>
      <c r="E52" s="405"/>
      <c r="F52" s="405"/>
      <c r="G52" s="628" t="s">
        <v>158</v>
      </c>
      <c r="H52" s="629"/>
      <c r="I52" s="629"/>
      <c r="J52" s="61"/>
      <c r="K52" s="32"/>
      <c r="L52" s="35"/>
      <c r="M52" s="68">
        <f t="shared" si="3"/>
        <v>4</v>
      </c>
      <c r="N52" s="68"/>
      <c r="O52" s="68"/>
      <c r="P52" s="68"/>
      <c r="Q52" s="59" t="s">
        <v>75</v>
      </c>
      <c r="R52" s="60" t="s">
        <v>484</v>
      </c>
      <c r="S52" s="298">
        <v>5</v>
      </c>
      <c r="T52" s="591" t="s">
        <v>552</v>
      </c>
    </row>
    <row r="53" spans="1:20" ht="30" customHeight="1">
      <c r="A53" s="32"/>
      <c r="B53" s="405"/>
      <c r="C53" s="405"/>
      <c r="D53" s="405"/>
      <c r="E53" s="405"/>
      <c r="F53" s="405"/>
      <c r="G53" s="628" t="s">
        <v>159</v>
      </c>
      <c r="H53" s="629"/>
      <c r="I53" s="629"/>
      <c r="J53" s="61"/>
      <c r="K53" s="32"/>
      <c r="L53" s="35"/>
      <c r="M53" s="68">
        <f t="shared" si="3"/>
        <v>3</v>
      </c>
      <c r="N53" s="68"/>
      <c r="O53" s="68"/>
      <c r="P53" s="68"/>
      <c r="Q53" s="408" t="s">
        <v>190</v>
      </c>
      <c r="R53" s="60" t="s">
        <v>485</v>
      </c>
      <c r="S53" s="298">
        <v>4</v>
      </c>
      <c r="T53" s="591" t="s">
        <v>553</v>
      </c>
    </row>
    <row r="54" spans="1:20" ht="28.5" customHeight="1">
      <c r="A54" s="32"/>
      <c r="B54" s="632" t="str">
        <f>J46&amp;""</f>
        <v>TINGKAT KOMPETENSI</v>
      </c>
      <c r="C54" s="633"/>
      <c r="D54" s="633"/>
      <c r="E54" s="633"/>
      <c r="F54" s="633"/>
      <c r="G54" s="633"/>
      <c r="H54" s="633"/>
      <c r="I54" s="633"/>
      <c r="J54" s="634"/>
      <c r="K54" s="32"/>
      <c r="L54" s="35"/>
      <c r="M54" s="68"/>
      <c r="N54" s="68"/>
      <c r="O54" s="68"/>
      <c r="P54" s="68"/>
      <c r="Q54" s="59"/>
      <c r="R54" s="60"/>
    </row>
    <row r="55" spans="1:20" ht="28.5" customHeight="1" thickBot="1">
      <c r="A55" s="32"/>
      <c r="B55" s="619" t="s">
        <v>57</v>
      </c>
      <c r="C55" s="620"/>
      <c r="D55" s="620"/>
      <c r="E55" s="620"/>
      <c r="F55" s="621"/>
      <c r="G55" s="70" t="s">
        <v>58</v>
      </c>
      <c r="H55" s="69" t="s">
        <v>59</v>
      </c>
      <c r="I55" s="69" t="s">
        <v>60</v>
      </c>
      <c r="J55" s="71" t="s">
        <v>61</v>
      </c>
      <c r="K55" s="32"/>
      <c r="L55" s="35"/>
      <c r="M55" s="68"/>
      <c r="N55" s="68"/>
      <c r="O55" s="68"/>
      <c r="P55" s="68"/>
      <c r="Q55" s="59"/>
      <c r="R55" s="60"/>
    </row>
    <row r="56" spans="1:20" ht="28.5" customHeight="1" thickTop="1" thickBot="1">
      <c r="A56" s="32"/>
      <c r="B56" s="610" t="str">
        <f>IF(J48="Berkembang","v","")</f>
        <v/>
      </c>
      <c r="C56" s="611"/>
      <c r="D56" s="611"/>
      <c r="E56" s="611"/>
      <c r="F56" s="612"/>
      <c r="G56" s="72" t="str">
        <f>IF(J48="Layak","v","")</f>
        <v/>
      </c>
      <c r="H56" s="72" t="str">
        <f>IF(J48="Cakap","v","")</f>
        <v/>
      </c>
      <c r="I56" s="72" t="str">
        <f>IF(J48="Mahir","v","")</f>
        <v>v</v>
      </c>
      <c r="J56" s="82">
        <f>IF(J48="Berkembang",1,IF(J48="Layak",2,IF(J48="Cakap",3,IF(J48="Mahir",4,""))))</f>
        <v>4</v>
      </c>
      <c r="K56" s="32"/>
      <c r="L56" s="74" t="s">
        <v>77</v>
      </c>
      <c r="M56" s="68">
        <f>IF(COUNTA(B56)=1,1,0)</f>
        <v>1</v>
      </c>
      <c r="N56" s="68">
        <f>IF(COUNTA(G56)=1,2,0)</f>
        <v>2</v>
      </c>
      <c r="O56" s="68">
        <f>IF(COUNTA(H56)=1,3,0)</f>
        <v>3</v>
      </c>
      <c r="P56" s="68">
        <f>IF(COUNTA(I56)=1,4,0)</f>
        <v>4</v>
      </c>
      <c r="Q56" s="75"/>
      <c r="R56" s="60"/>
    </row>
    <row r="57" spans="1:20" ht="200.25" customHeight="1" thickTop="1">
      <c r="A57" s="32"/>
      <c r="B57" s="622" t="s">
        <v>160</v>
      </c>
      <c r="C57" s="623"/>
      <c r="D57" s="623"/>
      <c r="E57" s="623"/>
      <c r="F57" s="624"/>
      <c r="G57" s="76" t="s">
        <v>161</v>
      </c>
      <c r="H57" s="76" t="s">
        <v>162</v>
      </c>
      <c r="I57" s="76" t="s">
        <v>163</v>
      </c>
      <c r="J57" s="77"/>
      <c r="K57" s="32"/>
      <c r="L57" s="35"/>
      <c r="M57" s="78"/>
      <c r="N57" s="78"/>
      <c r="O57" s="78"/>
      <c r="P57" s="78"/>
      <c r="Q57" s="75"/>
      <c r="R57" s="60"/>
    </row>
    <row r="58" spans="1:20" ht="28.5" customHeight="1">
      <c r="A58" s="32"/>
      <c r="B58" s="33"/>
      <c r="C58" s="33"/>
      <c r="D58" s="33"/>
      <c r="E58" s="33"/>
      <c r="F58" s="33"/>
      <c r="G58" s="32"/>
      <c r="H58" s="32"/>
      <c r="I58" s="32"/>
      <c r="J58" s="34"/>
      <c r="K58" s="32"/>
      <c r="L58" s="35"/>
      <c r="M58" s="36"/>
      <c r="N58" s="36"/>
      <c r="O58" s="36"/>
      <c r="P58" s="36"/>
      <c r="Q58" s="100"/>
      <c r="R58" s="101"/>
    </row>
  </sheetData>
  <protectedRanges>
    <protectedRange sqref="B8:F11 B21:F24 B35:F38 B48:F53" name="Range4_1_6"/>
  </protectedRanges>
  <mergeCells count="38">
    <mergeCell ref="B57:F57"/>
    <mergeCell ref="G8:I8"/>
    <mergeCell ref="G9:I9"/>
    <mergeCell ref="G11:I11"/>
    <mergeCell ref="G35:I35"/>
    <mergeCell ref="G36:I36"/>
    <mergeCell ref="G37:I37"/>
    <mergeCell ref="G38:I38"/>
    <mergeCell ref="B39:J39"/>
    <mergeCell ref="B54:J54"/>
    <mergeCell ref="B25:J25"/>
    <mergeCell ref="B12:J12"/>
    <mergeCell ref="B41:F41"/>
    <mergeCell ref="B42:F42"/>
    <mergeCell ref="B46:F46"/>
    <mergeCell ref="B55:F55"/>
    <mergeCell ref="B56:F56"/>
    <mergeCell ref="B26:F26"/>
    <mergeCell ref="B27:F27"/>
    <mergeCell ref="B28:F28"/>
    <mergeCell ref="B33:F33"/>
    <mergeCell ref="B40:F40"/>
    <mergeCell ref="B6:F6"/>
    <mergeCell ref="B13:F13"/>
    <mergeCell ref="B14:F14"/>
    <mergeCell ref="B15:F15"/>
    <mergeCell ref="B19:F19"/>
    <mergeCell ref="G48:I48"/>
    <mergeCell ref="G10:I10"/>
    <mergeCell ref="G21:I21"/>
    <mergeCell ref="G22:I22"/>
    <mergeCell ref="G23:I23"/>
    <mergeCell ref="G24:I24"/>
    <mergeCell ref="G49:I49"/>
    <mergeCell ref="G50:I50"/>
    <mergeCell ref="G51:I51"/>
    <mergeCell ref="G52:I52"/>
    <mergeCell ref="G53:I53"/>
  </mergeCells>
  <conditionalFormatting sqref="I14">
    <cfRule type="cellIs" dxfId="174" priority="13" operator="between">
      <formula>"v"</formula>
      <formula>"v"</formula>
    </cfRule>
  </conditionalFormatting>
  <conditionalFormatting sqref="B14">
    <cfRule type="cellIs" dxfId="173" priority="16" operator="between">
      <formula>"v"</formula>
      <formula>"v"</formula>
    </cfRule>
  </conditionalFormatting>
  <conditionalFormatting sqref="G14">
    <cfRule type="cellIs" dxfId="172" priority="15" operator="between">
      <formula>"v"</formula>
      <formula>"v"</formula>
    </cfRule>
  </conditionalFormatting>
  <conditionalFormatting sqref="H14">
    <cfRule type="cellIs" dxfId="171" priority="14" operator="between">
      <formula>"v"</formula>
      <formula>"v"</formula>
    </cfRule>
  </conditionalFormatting>
  <conditionalFormatting sqref="I27">
    <cfRule type="cellIs" dxfId="170" priority="9" operator="between">
      <formula>"v"</formula>
      <formula>"v"</formula>
    </cfRule>
  </conditionalFormatting>
  <conditionalFormatting sqref="B27">
    <cfRule type="cellIs" dxfId="169" priority="12" operator="between">
      <formula>"v"</formula>
      <formula>"v"</formula>
    </cfRule>
  </conditionalFormatting>
  <conditionalFormatting sqref="G27">
    <cfRule type="cellIs" dxfId="168" priority="11" operator="between">
      <formula>"v"</formula>
      <formula>"v"</formula>
    </cfRule>
  </conditionalFormatting>
  <conditionalFormatting sqref="H27">
    <cfRule type="cellIs" dxfId="167" priority="10" operator="between">
      <formula>"v"</formula>
      <formula>"v"</formula>
    </cfRule>
  </conditionalFormatting>
  <conditionalFormatting sqref="I41">
    <cfRule type="cellIs" dxfId="166" priority="5" operator="between">
      <formula>"v"</formula>
      <formula>"v"</formula>
    </cfRule>
  </conditionalFormatting>
  <conditionalFormatting sqref="B41">
    <cfRule type="cellIs" dxfId="165" priority="8" operator="between">
      <formula>"v"</formula>
      <formula>"v"</formula>
    </cfRule>
  </conditionalFormatting>
  <conditionalFormatting sqref="G41">
    <cfRule type="cellIs" dxfId="164" priority="7" operator="between">
      <formula>"v"</formula>
      <formula>"v"</formula>
    </cfRule>
  </conditionalFormatting>
  <conditionalFormatting sqref="H41">
    <cfRule type="cellIs" dxfId="163" priority="6" operator="between">
      <formula>"v"</formula>
      <formula>"v"</formula>
    </cfRule>
  </conditionalFormatting>
  <conditionalFormatting sqref="I56">
    <cfRule type="cellIs" dxfId="162" priority="1" operator="between">
      <formula>"v"</formula>
      <formula>"v"</formula>
    </cfRule>
  </conditionalFormatting>
  <conditionalFormatting sqref="B56">
    <cfRule type="cellIs" dxfId="161" priority="4" operator="between">
      <formula>"v"</formula>
      <formula>"v"</formula>
    </cfRule>
  </conditionalFormatting>
  <conditionalFormatting sqref="G56">
    <cfRule type="cellIs" dxfId="160" priority="3" operator="between">
      <formula>"v"</formula>
      <formula>"v"</formula>
    </cfRule>
  </conditionalFormatting>
  <conditionalFormatting sqref="H56">
    <cfRule type="cellIs" dxfId="159" priority="2" operator="between">
      <formula>"v"</formula>
      <formula>"v"</formula>
    </cfRule>
  </conditionalFormatting>
  <hyperlinks>
    <hyperlink ref="L14" location="'A1'!A1" display="A1"/>
    <hyperlink ref="L27" location="'A1'!A1" display="A1"/>
    <hyperlink ref="L41" location="'A1'!A1" display="A1"/>
    <hyperlink ref="L56" location="'A1'!A1" display="A1"/>
  </hyperlinks>
  <pageMargins left="0.70866141732283472" right="0.70866141732283472" top="0.74803149606299213" bottom="0.74803149606299213" header="0.31496062992125984" footer="0.31496062992125984"/>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Option Button 1">
              <controlPr defaultSize="0" autoFill="0" autoLine="0" autoPict="0">
                <anchor moveWithCells="1">
                  <from>
                    <xdr:col>1</xdr:col>
                    <xdr:colOff>28575</xdr:colOff>
                    <xdr:row>7</xdr:row>
                    <xdr:rowOff>114300</xdr:rowOff>
                  </from>
                  <to>
                    <xdr:col>1</xdr:col>
                    <xdr:colOff>228600</xdr:colOff>
                    <xdr:row>7</xdr:row>
                    <xdr:rowOff>304800</xdr:rowOff>
                  </to>
                </anchor>
              </controlPr>
            </control>
          </mc:Choice>
        </mc:AlternateContent>
        <mc:AlternateContent xmlns:mc="http://schemas.openxmlformats.org/markup-compatibility/2006">
          <mc:Choice Requires="x14">
            <control shapeId="3074" r:id="rId5" name="Option Button 2">
              <controlPr defaultSize="0" autoFill="0" autoLine="0" autoPict="0">
                <anchor moveWithCells="1">
                  <from>
                    <xdr:col>2</xdr:col>
                    <xdr:colOff>28575</xdr:colOff>
                    <xdr:row>7</xdr:row>
                    <xdr:rowOff>123825</xdr:rowOff>
                  </from>
                  <to>
                    <xdr:col>2</xdr:col>
                    <xdr:colOff>228600</xdr:colOff>
                    <xdr:row>7</xdr:row>
                    <xdr:rowOff>314325</xdr:rowOff>
                  </to>
                </anchor>
              </controlPr>
            </control>
          </mc:Choice>
        </mc:AlternateContent>
        <mc:AlternateContent xmlns:mc="http://schemas.openxmlformats.org/markup-compatibility/2006">
          <mc:Choice Requires="x14">
            <control shapeId="3075" r:id="rId6" name="Option Button 3">
              <controlPr defaultSize="0" autoFill="0" autoLine="0" autoPict="0">
                <anchor moveWithCells="1">
                  <from>
                    <xdr:col>3</xdr:col>
                    <xdr:colOff>28575</xdr:colOff>
                    <xdr:row>7</xdr:row>
                    <xdr:rowOff>123825</xdr:rowOff>
                  </from>
                  <to>
                    <xdr:col>3</xdr:col>
                    <xdr:colOff>228600</xdr:colOff>
                    <xdr:row>7</xdr:row>
                    <xdr:rowOff>314325</xdr:rowOff>
                  </to>
                </anchor>
              </controlPr>
            </control>
          </mc:Choice>
        </mc:AlternateContent>
        <mc:AlternateContent xmlns:mc="http://schemas.openxmlformats.org/markup-compatibility/2006">
          <mc:Choice Requires="x14">
            <control shapeId="3076" r:id="rId7" name="Option Button 4">
              <controlPr defaultSize="0" autoFill="0" autoLine="0" autoPict="0">
                <anchor moveWithCells="1">
                  <from>
                    <xdr:col>4</xdr:col>
                    <xdr:colOff>28575</xdr:colOff>
                    <xdr:row>7</xdr:row>
                    <xdr:rowOff>114300</xdr:rowOff>
                  </from>
                  <to>
                    <xdr:col>4</xdr:col>
                    <xdr:colOff>228600</xdr:colOff>
                    <xdr:row>7</xdr:row>
                    <xdr:rowOff>304800</xdr:rowOff>
                  </to>
                </anchor>
              </controlPr>
            </control>
          </mc:Choice>
        </mc:AlternateContent>
        <mc:AlternateContent xmlns:mc="http://schemas.openxmlformats.org/markup-compatibility/2006">
          <mc:Choice Requires="x14">
            <control shapeId="3077" r:id="rId8" name="Option Button 5">
              <controlPr defaultSize="0" autoFill="0" autoLine="0" autoPict="0">
                <anchor moveWithCells="1">
                  <from>
                    <xdr:col>5</xdr:col>
                    <xdr:colOff>28575</xdr:colOff>
                    <xdr:row>7</xdr:row>
                    <xdr:rowOff>123825</xdr:rowOff>
                  </from>
                  <to>
                    <xdr:col>5</xdr:col>
                    <xdr:colOff>228600</xdr:colOff>
                    <xdr:row>7</xdr:row>
                    <xdr:rowOff>314325</xdr:rowOff>
                  </to>
                </anchor>
              </controlPr>
            </control>
          </mc:Choice>
        </mc:AlternateContent>
        <mc:AlternateContent xmlns:mc="http://schemas.openxmlformats.org/markup-compatibility/2006">
          <mc:Choice Requires="x14">
            <control shapeId="3078" r:id="rId9" name="Group Box 6">
              <controlPr defaultSize="0" autoFill="0" autoPict="0">
                <anchor moveWithCells="1">
                  <from>
                    <xdr:col>1</xdr:col>
                    <xdr:colOff>28575</xdr:colOff>
                    <xdr:row>7</xdr:row>
                    <xdr:rowOff>28575</xdr:rowOff>
                  </from>
                  <to>
                    <xdr:col>6</xdr:col>
                    <xdr:colOff>0</xdr:colOff>
                    <xdr:row>7</xdr:row>
                    <xdr:rowOff>361950</xdr:rowOff>
                  </to>
                </anchor>
              </controlPr>
            </control>
          </mc:Choice>
        </mc:AlternateContent>
        <mc:AlternateContent xmlns:mc="http://schemas.openxmlformats.org/markup-compatibility/2006">
          <mc:Choice Requires="x14">
            <control shapeId="3079" r:id="rId10" name="Option Button 7">
              <controlPr defaultSize="0" autoFill="0" autoLine="0" autoPict="0">
                <anchor moveWithCells="1">
                  <from>
                    <xdr:col>1</xdr:col>
                    <xdr:colOff>28575</xdr:colOff>
                    <xdr:row>8</xdr:row>
                    <xdr:rowOff>57150</xdr:rowOff>
                  </from>
                  <to>
                    <xdr:col>1</xdr:col>
                    <xdr:colOff>228600</xdr:colOff>
                    <xdr:row>8</xdr:row>
                    <xdr:rowOff>247650</xdr:rowOff>
                  </to>
                </anchor>
              </controlPr>
            </control>
          </mc:Choice>
        </mc:AlternateContent>
        <mc:AlternateContent xmlns:mc="http://schemas.openxmlformats.org/markup-compatibility/2006">
          <mc:Choice Requires="x14">
            <control shapeId="3080" r:id="rId11" name="Option Button 8">
              <controlPr defaultSize="0" autoFill="0" autoLine="0" autoPict="0">
                <anchor moveWithCells="1">
                  <from>
                    <xdr:col>2</xdr:col>
                    <xdr:colOff>28575</xdr:colOff>
                    <xdr:row>8</xdr:row>
                    <xdr:rowOff>57150</xdr:rowOff>
                  </from>
                  <to>
                    <xdr:col>2</xdr:col>
                    <xdr:colOff>228600</xdr:colOff>
                    <xdr:row>8</xdr:row>
                    <xdr:rowOff>247650</xdr:rowOff>
                  </to>
                </anchor>
              </controlPr>
            </control>
          </mc:Choice>
        </mc:AlternateContent>
        <mc:AlternateContent xmlns:mc="http://schemas.openxmlformats.org/markup-compatibility/2006">
          <mc:Choice Requires="x14">
            <control shapeId="3081" r:id="rId12" name="Option Button 9">
              <controlPr defaultSize="0" autoFill="0" autoLine="0" autoPict="0">
                <anchor moveWithCells="1">
                  <from>
                    <xdr:col>3</xdr:col>
                    <xdr:colOff>28575</xdr:colOff>
                    <xdr:row>8</xdr:row>
                    <xdr:rowOff>66675</xdr:rowOff>
                  </from>
                  <to>
                    <xdr:col>3</xdr:col>
                    <xdr:colOff>228600</xdr:colOff>
                    <xdr:row>8</xdr:row>
                    <xdr:rowOff>257175</xdr:rowOff>
                  </to>
                </anchor>
              </controlPr>
            </control>
          </mc:Choice>
        </mc:AlternateContent>
        <mc:AlternateContent xmlns:mc="http://schemas.openxmlformats.org/markup-compatibility/2006">
          <mc:Choice Requires="x14">
            <control shapeId="3082" r:id="rId13" name="Option Button 10">
              <controlPr defaultSize="0" autoFill="0" autoLine="0" autoPict="0">
                <anchor moveWithCells="1">
                  <from>
                    <xdr:col>4</xdr:col>
                    <xdr:colOff>28575</xdr:colOff>
                    <xdr:row>8</xdr:row>
                    <xdr:rowOff>57150</xdr:rowOff>
                  </from>
                  <to>
                    <xdr:col>4</xdr:col>
                    <xdr:colOff>228600</xdr:colOff>
                    <xdr:row>8</xdr:row>
                    <xdr:rowOff>247650</xdr:rowOff>
                  </to>
                </anchor>
              </controlPr>
            </control>
          </mc:Choice>
        </mc:AlternateContent>
        <mc:AlternateContent xmlns:mc="http://schemas.openxmlformats.org/markup-compatibility/2006">
          <mc:Choice Requires="x14">
            <control shapeId="3083" r:id="rId14" name="Option Button 11">
              <controlPr defaultSize="0" autoFill="0" autoLine="0" autoPict="0">
                <anchor moveWithCells="1">
                  <from>
                    <xdr:col>5</xdr:col>
                    <xdr:colOff>28575</xdr:colOff>
                    <xdr:row>8</xdr:row>
                    <xdr:rowOff>57150</xdr:rowOff>
                  </from>
                  <to>
                    <xdr:col>5</xdr:col>
                    <xdr:colOff>228600</xdr:colOff>
                    <xdr:row>8</xdr:row>
                    <xdr:rowOff>247650</xdr:rowOff>
                  </to>
                </anchor>
              </controlPr>
            </control>
          </mc:Choice>
        </mc:AlternateContent>
        <mc:AlternateContent xmlns:mc="http://schemas.openxmlformats.org/markup-compatibility/2006">
          <mc:Choice Requires="x14">
            <control shapeId="3084" r:id="rId15" name="Group Box 12">
              <controlPr defaultSize="0" autoFill="0" autoPict="0">
                <anchor moveWithCells="1">
                  <from>
                    <xdr:col>1</xdr:col>
                    <xdr:colOff>28575</xdr:colOff>
                    <xdr:row>8</xdr:row>
                    <xdr:rowOff>28575</xdr:rowOff>
                  </from>
                  <to>
                    <xdr:col>6</xdr:col>
                    <xdr:colOff>0</xdr:colOff>
                    <xdr:row>8</xdr:row>
                    <xdr:rowOff>333375</xdr:rowOff>
                  </to>
                </anchor>
              </controlPr>
            </control>
          </mc:Choice>
        </mc:AlternateContent>
        <mc:AlternateContent xmlns:mc="http://schemas.openxmlformats.org/markup-compatibility/2006">
          <mc:Choice Requires="x14">
            <control shapeId="3085" r:id="rId16" name="Option Button 13">
              <controlPr defaultSize="0" autoFill="0" autoLine="0" autoPict="0">
                <anchor moveWithCells="1">
                  <from>
                    <xdr:col>1</xdr:col>
                    <xdr:colOff>28575</xdr:colOff>
                    <xdr:row>9</xdr:row>
                    <xdr:rowOff>76200</xdr:rowOff>
                  </from>
                  <to>
                    <xdr:col>1</xdr:col>
                    <xdr:colOff>228600</xdr:colOff>
                    <xdr:row>9</xdr:row>
                    <xdr:rowOff>266700</xdr:rowOff>
                  </to>
                </anchor>
              </controlPr>
            </control>
          </mc:Choice>
        </mc:AlternateContent>
        <mc:AlternateContent xmlns:mc="http://schemas.openxmlformats.org/markup-compatibility/2006">
          <mc:Choice Requires="x14">
            <control shapeId="3086" r:id="rId17" name="Option Button 14">
              <controlPr defaultSize="0" autoFill="0" autoLine="0" autoPict="0">
                <anchor moveWithCells="1">
                  <from>
                    <xdr:col>2</xdr:col>
                    <xdr:colOff>28575</xdr:colOff>
                    <xdr:row>9</xdr:row>
                    <xdr:rowOff>95250</xdr:rowOff>
                  </from>
                  <to>
                    <xdr:col>2</xdr:col>
                    <xdr:colOff>228600</xdr:colOff>
                    <xdr:row>9</xdr:row>
                    <xdr:rowOff>285750</xdr:rowOff>
                  </to>
                </anchor>
              </controlPr>
            </control>
          </mc:Choice>
        </mc:AlternateContent>
        <mc:AlternateContent xmlns:mc="http://schemas.openxmlformats.org/markup-compatibility/2006">
          <mc:Choice Requires="x14">
            <control shapeId="3087" r:id="rId18" name="Option Button 15">
              <controlPr defaultSize="0" autoFill="0" autoLine="0" autoPict="0">
                <anchor moveWithCells="1">
                  <from>
                    <xdr:col>3</xdr:col>
                    <xdr:colOff>28575</xdr:colOff>
                    <xdr:row>9</xdr:row>
                    <xdr:rowOff>104775</xdr:rowOff>
                  </from>
                  <to>
                    <xdr:col>3</xdr:col>
                    <xdr:colOff>228600</xdr:colOff>
                    <xdr:row>9</xdr:row>
                    <xdr:rowOff>295275</xdr:rowOff>
                  </to>
                </anchor>
              </controlPr>
            </control>
          </mc:Choice>
        </mc:AlternateContent>
        <mc:AlternateContent xmlns:mc="http://schemas.openxmlformats.org/markup-compatibility/2006">
          <mc:Choice Requires="x14">
            <control shapeId="3088" r:id="rId19" name="Option Button 16">
              <controlPr defaultSize="0" autoFill="0" autoLine="0" autoPict="0">
                <anchor moveWithCells="1">
                  <from>
                    <xdr:col>4</xdr:col>
                    <xdr:colOff>28575</xdr:colOff>
                    <xdr:row>9</xdr:row>
                    <xdr:rowOff>95250</xdr:rowOff>
                  </from>
                  <to>
                    <xdr:col>4</xdr:col>
                    <xdr:colOff>228600</xdr:colOff>
                    <xdr:row>9</xdr:row>
                    <xdr:rowOff>285750</xdr:rowOff>
                  </to>
                </anchor>
              </controlPr>
            </control>
          </mc:Choice>
        </mc:AlternateContent>
        <mc:AlternateContent xmlns:mc="http://schemas.openxmlformats.org/markup-compatibility/2006">
          <mc:Choice Requires="x14">
            <control shapeId="3089" r:id="rId20" name="Option Button 17">
              <controlPr defaultSize="0" autoFill="0" autoLine="0" autoPict="0">
                <anchor moveWithCells="1">
                  <from>
                    <xdr:col>5</xdr:col>
                    <xdr:colOff>28575</xdr:colOff>
                    <xdr:row>9</xdr:row>
                    <xdr:rowOff>95250</xdr:rowOff>
                  </from>
                  <to>
                    <xdr:col>5</xdr:col>
                    <xdr:colOff>228600</xdr:colOff>
                    <xdr:row>9</xdr:row>
                    <xdr:rowOff>285750</xdr:rowOff>
                  </to>
                </anchor>
              </controlPr>
            </control>
          </mc:Choice>
        </mc:AlternateContent>
        <mc:AlternateContent xmlns:mc="http://schemas.openxmlformats.org/markup-compatibility/2006">
          <mc:Choice Requires="x14">
            <control shapeId="3090" r:id="rId21" name="Group Box 18">
              <controlPr defaultSize="0" autoFill="0" autoPict="0">
                <anchor moveWithCells="1">
                  <from>
                    <xdr:col>1</xdr:col>
                    <xdr:colOff>28575</xdr:colOff>
                    <xdr:row>9</xdr:row>
                    <xdr:rowOff>28575</xdr:rowOff>
                  </from>
                  <to>
                    <xdr:col>6</xdr:col>
                    <xdr:colOff>0</xdr:colOff>
                    <xdr:row>9</xdr:row>
                    <xdr:rowOff>333375</xdr:rowOff>
                  </to>
                </anchor>
              </controlPr>
            </control>
          </mc:Choice>
        </mc:AlternateContent>
        <mc:AlternateContent xmlns:mc="http://schemas.openxmlformats.org/markup-compatibility/2006">
          <mc:Choice Requires="x14">
            <control shapeId="3091" r:id="rId22" name="Option Button 19">
              <controlPr defaultSize="0" autoFill="0" autoLine="0" autoPict="0">
                <anchor moveWithCells="1">
                  <from>
                    <xdr:col>1</xdr:col>
                    <xdr:colOff>28575</xdr:colOff>
                    <xdr:row>10</xdr:row>
                    <xdr:rowOff>95250</xdr:rowOff>
                  </from>
                  <to>
                    <xdr:col>1</xdr:col>
                    <xdr:colOff>228600</xdr:colOff>
                    <xdr:row>10</xdr:row>
                    <xdr:rowOff>285750</xdr:rowOff>
                  </to>
                </anchor>
              </controlPr>
            </control>
          </mc:Choice>
        </mc:AlternateContent>
        <mc:AlternateContent xmlns:mc="http://schemas.openxmlformats.org/markup-compatibility/2006">
          <mc:Choice Requires="x14">
            <control shapeId="3092" r:id="rId23" name="Option Button 20">
              <controlPr defaultSize="0" autoFill="0" autoLine="0" autoPict="0">
                <anchor moveWithCells="1">
                  <from>
                    <xdr:col>2</xdr:col>
                    <xdr:colOff>28575</xdr:colOff>
                    <xdr:row>10</xdr:row>
                    <xdr:rowOff>104775</xdr:rowOff>
                  </from>
                  <to>
                    <xdr:col>2</xdr:col>
                    <xdr:colOff>228600</xdr:colOff>
                    <xdr:row>10</xdr:row>
                    <xdr:rowOff>295275</xdr:rowOff>
                  </to>
                </anchor>
              </controlPr>
            </control>
          </mc:Choice>
        </mc:AlternateContent>
        <mc:AlternateContent xmlns:mc="http://schemas.openxmlformats.org/markup-compatibility/2006">
          <mc:Choice Requires="x14">
            <control shapeId="3093" r:id="rId24" name="Option Button 21">
              <controlPr defaultSize="0" autoFill="0" autoLine="0" autoPict="0">
                <anchor moveWithCells="1">
                  <from>
                    <xdr:col>3</xdr:col>
                    <xdr:colOff>28575</xdr:colOff>
                    <xdr:row>10</xdr:row>
                    <xdr:rowOff>104775</xdr:rowOff>
                  </from>
                  <to>
                    <xdr:col>3</xdr:col>
                    <xdr:colOff>228600</xdr:colOff>
                    <xdr:row>10</xdr:row>
                    <xdr:rowOff>295275</xdr:rowOff>
                  </to>
                </anchor>
              </controlPr>
            </control>
          </mc:Choice>
        </mc:AlternateContent>
        <mc:AlternateContent xmlns:mc="http://schemas.openxmlformats.org/markup-compatibility/2006">
          <mc:Choice Requires="x14">
            <control shapeId="3094" r:id="rId25" name="Option Button 22">
              <controlPr defaultSize="0" autoFill="0" autoLine="0" autoPict="0">
                <anchor moveWithCells="1">
                  <from>
                    <xdr:col>4</xdr:col>
                    <xdr:colOff>28575</xdr:colOff>
                    <xdr:row>10</xdr:row>
                    <xdr:rowOff>114300</xdr:rowOff>
                  </from>
                  <to>
                    <xdr:col>4</xdr:col>
                    <xdr:colOff>228600</xdr:colOff>
                    <xdr:row>10</xdr:row>
                    <xdr:rowOff>304800</xdr:rowOff>
                  </to>
                </anchor>
              </controlPr>
            </control>
          </mc:Choice>
        </mc:AlternateContent>
        <mc:AlternateContent xmlns:mc="http://schemas.openxmlformats.org/markup-compatibility/2006">
          <mc:Choice Requires="x14">
            <control shapeId="3095" r:id="rId26" name="Option Button 23">
              <controlPr defaultSize="0" autoFill="0" autoLine="0" autoPict="0">
                <anchor moveWithCells="1">
                  <from>
                    <xdr:col>5</xdr:col>
                    <xdr:colOff>28575</xdr:colOff>
                    <xdr:row>10</xdr:row>
                    <xdr:rowOff>104775</xdr:rowOff>
                  </from>
                  <to>
                    <xdr:col>5</xdr:col>
                    <xdr:colOff>228600</xdr:colOff>
                    <xdr:row>10</xdr:row>
                    <xdr:rowOff>295275</xdr:rowOff>
                  </to>
                </anchor>
              </controlPr>
            </control>
          </mc:Choice>
        </mc:AlternateContent>
        <mc:AlternateContent xmlns:mc="http://schemas.openxmlformats.org/markup-compatibility/2006">
          <mc:Choice Requires="x14">
            <control shapeId="3096" r:id="rId27" name="Group Box 24">
              <controlPr defaultSize="0" autoFill="0" autoPict="0">
                <anchor moveWithCells="1">
                  <from>
                    <xdr:col>1</xdr:col>
                    <xdr:colOff>28575</xdr:colOff>
                    <xdr:row>10</xdr:row>
                    <xdr:rowOff>28575</xdr:rowOff>
                  </from>
                  <to>
                    <xdr:col>6</xdr:col>
                    <xdr:colOff>0</xdr:colOff>
                    <xdr:row>10</xdr:row>
                    <xdr:rowOff>333375</xdr:rowOff>
                  </to>
                </anchor>
              </controlPr>
            </control>
          </mc:Choice>
        </mc:AlternateContent>
        <mc:AlternateContent xmlns:mc="http://schemas.openxmlformats.org/markup-compatibility/2006">
          <mc:Choice Requires="x14">
            <control shapeId="3097" r:id="rId28" name="Option Button 25">
              <controlPr defaultSize="0" autoFill="0" autoLine="0" autoPict="0">
                <anchor moveWithCells="1">
                  <from>
                    <xdr:col>1</xdr:col>
                    <xdr:colOff>28575</xdr:colOff>
                    <xdr:row>20</xdr:row>
                    <xdr:rowOff>114300</xdr:rowOff>
                  </from>
                  <to>
                    <xdr:col>1</xdr:col>
                    <xdr:colOff>228600</xdr:colOff>
                    <xdr:row>20</xdr:row>
                    <xdr:rowOff>304800</xdr:rowOff>
                  </to>
                </anchor>
              </controlPr>
            </control>
          </mc:Choice>
        </mc:AlternateContent>
        <mc:AlternateContent xmlns:mc="http://schemas.openxmlformats.org/markup-compatibility/2006">
          <mc:Choice Requires="x14">
            <control shapeId="3098" r:id="rId29" name="Option Button 26">
              <controlPr defaultSize="0" autoFill="0" autoLine="0" autoPict="0">
                <anchor moveWithCells="1">
                  <from>
                    <xdr:col>2</xdr:col>
                    <xdr:colOff>28575</xdr:colOff>
                    <xdr:row>20</xdr:row>
                    <xdr:rowOff>123825</xdr:rowOff>
                  </from>
                  <to>
                    <xdr:col>2</xdr:col>
                    <xdr:colOff>228600</xdr:colOff>
                    <xdr:row>20</xdr:row>
                    <xdr:rowOff>314325</xdr:rowOff>
                  </to>
                </anchor>
              </controlPr>
            </control>
          </mc:Choice>
        </mc:AlternateContent>
        <mc:AlternateContent xmlns:mc="http://schemas.openxmlformats.org/markup-compatibility/2006">
          <mc:Choice Requires="x14">
            <control shapeId="3099" r:id="rId30" name="Option Button 27">
              <controlPr defaultSize="0" autoFill="0" autoLine="0" autoPict="0">
                <anchor moveWithCells="1">
                  <from>
                    <xdr:col>3</xdr:col>
                    <xdr:colOff>28575</xdr:colOff>
                    <xdr:row>20</xdr:row>
                    <xdr:rowOff>123825</xdr:rowOff>
                  </from>
                  <to>
                    <xdr:col>3</xdr:col>
                    <xdr:colOff>228600</xdr:colOff>
                    <xdr:row>20</xdr:row>
                    <xdr:rowOff>314325</xdr:rowOff>
                  </to>
                </anchor>
              </controlPr>
            </control>
          </mc:Choice>
        </mc:AlternateContent>
        <mc:AlternateContent xmlns:mc="http://schemas.openxmlformats.org/markup-compatibility/2006">
          <mc:Choice Requires="x14">
            <control shapeId="3100" r:id="rId31" name="Option Button 28">
              <controlPr defaultSize="0" autoFill="0" autoLine="0" autoPict="0">
                <anchor moveWithCells="1">
                  <from>
                    <xdr:col>4</xdr:col>
                    <xdr:colOff>28575</xdr:colOff>
                    <xdr:row>20</xdr:row>
                    <xdr:rowOff>114300</xdr:rowOff>
                  </from>
                  <to>
                    <xdr:col>4</xdr:col>
                    <xdr:colOff>228600</xdr:colOff>
                    <xdr:row>20</xdr:row>
                    <xdr:rowOff>304800</xdr:rowOff>
                  </to>
                </anchor>
              </controlPr>
            </control>
          </mc:Choice>
        </mc:AlternateContent>
        <mc:AlternateContent xmlns:mc="http://schemas.openxmlformats.org/markup-compatibility/2006">
          <mc:Choice Requires="x14">
            <control shapeId="3101" r:id="rId32" name="Option Button 29">
              <controlPr defaultSize="0" autoFill="0" autoLine="0" autoPict="0">
                <anchor moveWithCells="1">
                  <from>
                    <xdr:col>5</xdr:col>
                    <xdr:colOff>28575</xdr:colOff>
                    <xdr:row>20</xdr:row>
                    <xdr:rowOff>123825</xdr:rowOff>
                  </from>
                  <to>
                    <xdr:col>5</xdr:col>
                    <xdr:colOff>228600</xdr:colOff>
                    <xdr:row>20</xdr:row>
                    <xdr:rowOff>314325</xdr:rowOff>
                  </to>
                </anchor>
              </controlPr>
            </control>
          </mc:Choice>
        </mc:AlternateContent>
        <mc:AlternateContent xmlns:mc="http://schemas.openxmlformats.org/markup-compatibility/2006">
          <mc:Choice Requires="x14">
            <control shapeId="3102" r:id="rId33" name="Group Box 30">
              <controlPr defaultSize="0" autoFill="0" autoPict="0">
                <anchor moveWithCells="1">
                  <from>
                    <xdr:col>1</xdr:col>
                    <xdr:colOff>28575</xdr:colOff>
                    <xdr:row>20</xdr:row>
                    <xdr:rowOff>28575</xdr:rowOff>
                  </from>
                  <to>
                    <xdr:col>6</xdr:col>
                    <xdr:colOff>0</xdr:colOff>
                    <xdr:row>20</xdr:row>
                    <xdr:rowOff>361950</xdr:rowOff>
                  </to>
                </anchor>
              </controlPr>
            </control>
          </mc:Choice>
        </mc:AlternateContent>
        <mc:AlternateContent xmlns:mc="http://schemas.openxmlformats.org/markup-compatibility/2006">
          <mc:Choice Requires="x14">
            <control shapeId="3103" r:id="rId34" name="Option Button 31">
              <controlPr defaultSize="0" autoFill="0" autoLine="0" autoPict="0">
                <anchor moveWithCells="1">
                  <from>
                    <xdr:col>1</xdr:col>
                    <xdr:colOff>28575</xdr:colOff>
                    <xdr:row>21</xdr:row>
                    <xdr:rowOff>57150</xdr:rowOff>
                  </from>
                  <to>
                    <xdr:col>1</xdr:col>
                    <xdr:colOff>228600</xdr:colOff>
                    <xdr:row>21</xdr:row>
                    <xdr:rowOff>247650</xdr:rowOff>
                  </to>
                </anchor>
              </controlPr>
            </control>
          </mc:Choice>
        </mc:AlternateContent>
        <mc:AlternateContent xmlns:mc="http://schemas.openxmlformats.org/markup-compatibility/2006">
          <mc:Choice Requires="x14">
            <control shapeId="3104" r:id="rId35" name="Option Button 32">
              <controlPr defaultSize="0" autoFill="0" autoLine="0" autoPict="0">
                <anchor moveWithCells="1">
                  <from>
                    <xdr:col>2</xdr:col>
                    <xdr:colOff>28575</xdr:colOff>
                    <xdr:row>21</xdr:row>
                    <xdr:rowOff>57150</xdr:rowOff>
                  </from>
                  <to>
                    <xdr:col>2</xdr:col>
                    <xdr:colOff>228600</xdr:colOff>
                    <xdr:row>21</xdr:row>
                    <xdr:rowOff>247650</xdr:rowOff>
                  </to>
                </anchor>
              </controlPr>
            </control>
          </mc:Choice>
        </mc:AlternateContent>
        <mc:AlternateContent xmlns:mc="http://schemas.openxmlformats.org/markup-compatibility/2006">
          <mc:Choice Requires="x14">
            <control shapeId="3105" r:id="rId36" name="Option Button 33">
              <controlPr defaultSize="0" autoFill="0" autoLine="0" autoPict="0">
                <anchor moveWithCells="1">
                  <from>
                    <xdr:col>3</xdr:col>
                    <xdr:colOff>28575</xdr:colOff>
                    <xdr:row>21</xdr:row>
                    <xdr:rowOff>66675</xdr:rowOff>
                  </from>
                  <to>
                    <xdr:col>3</xdr:col>
                    <xdr:colOff>228600</xdr:colOff>
                    <xdr:row>21</xdr:row>
                    <xdr:rowOff>257175</xdr:rowOff>
                  </to>
                </anchor>
              </controlPr>
            </control>
          </mc:Choice>
        </mc:AlternateContent>
        <mc:AlternateContent xmlns:mc="http://schemas.openxmlformats.org/markup-compatibility/2006">
          <mc:Choice Requires="x14">
            <control shapeId="3106" r:id="rId37" name="Option Button 34">
              <controlPr defaultSize="0" autoFill="0" autoLine="0" autoPict="0">
                <anchor moveWithCells="1">
                  <from>
                    <xdr:col>4</xdr:col>
                    <xdr:colOff>28575</xdr:colOff>
                    <xdr:row>21</xdr:row>
                    <xdr:rowOff>57150</xdr:rowOff>
                  </from>
                  <to>
                    <xdr:col>4</xdr:col>
                    <xdr:colOff>228600</xdr:colOff>
                    <xdr:row>21</xdr:row>
                    <xdr:rowOff>247650</xdr:rowOff>
                  </to>
                </anchor>
              </controlPr>
            </control>
          </mc:Choice>
        </mc:AlternateContent>
        <mc:AlternateContent xmlns:mc="http://schemas.openxmlformats.org/markup-compatibility/2006">
          <mc:Choice Requires="x14">
            <control shapeId="3107" r:id="rId38" name="Option Button 35">
              <controlPr defaultSize="0" autoFill="0" autoLine="0" autoPict="0">
                <anchor moveWithCells="1">
                  <from>
                    <xdr:col>5</xdr:col>
                    <xdr:colOff>28575</xdr:colOff>
                    <xdr:row>21</xdr:row>
                    <xdr:rowOff>57150</xdr:rowOff>
                  </from>
                  <to>
                    <xdr:col>5</xdr:col>
                    <xdr:colOff>228600</xdr:colOff>
                    <xdr:row>21</xdr:row>
                    <xdr:rowOff>247650</xdr:rowOff>
                  </to>
                </anchor>
              </controlPr>
            </control>
          </mc:Choice>
        </mc:AlternateContent>
        <mc:AlternateContent xmlns:mc="http://schemas.openxmlformats.org/markup-compatibility/2006">
          <mc:Choice Requires="x14">
            <control shapeId="3108" r:id="rId39" name="Group Box 36">
              <controlPr defaultSize="0" autoFill="0" autoPict="0">
                <anchor moveWithCells="1">
                  <from>
                    <xdr:col>1</xdr:col>
                    <xdr:colOff>28575</xdr:colOff>
                    <xdr:row>21</xdr:row>
                    <xdr:rowOff>28575</xdr:rowOff>
                  </from>
                  <to>
                    <xdr:col>6</xdr:col>
                    <xdr:colOff>0</xdr:colOff>
                    <xdr:row>21</xdr:row>
                    <xdr:rowOff>333375</xdr:rowOff>
                  </to>
                </anchor>
              </controlPr>
            </control>
          </mc:Choice>
        </mc:AlternateContent>
        <mc:AlternateContent xmlns:mc="http://schemas.openxmlformats.org/markup-compatibility/2006">
          <mc:Choice Requires="x14">
            <control shapeId="3109" r:id="rId40" name="Option Button 37">
              <controlPr defaultSize="0" autoFill="0" autoLine="0" autoPict="0">
                <anchor moveWithCells="1">
                  <from>
                    <xdr:col>1</xdr:col>
                    <xdr:colOff>28575</xdr:colOff>
                    <xdr:row>22</xdr:row>
                    <xdr:rowOff>76200</xdr:rowOff>
                  </from>
                  <to>
                    <xdr:col>1</xdr:col>
                    <xdr:colOff>228600</xdr:colOff>
                    <xdr:row>22</xdr:row>
                    <xdr:rowOff>266700</xdr:rowOff>
                  </to>
                </anchor>
              </controlPr>
            </control>
          </mc:Choice>
        </mc:AlternateContent>
        <mc:AlternateContent xmlns:mc="http://schemas.openxmlformats.org/markup-compatibility/2006">
          <mc:Choice Requires="x14">
            <control shapeId="3110" r:id="rId41" name="Option Button 38">
              <controlPr defaultSize="0" autoFill="0" autoLine="0" autoPict="0">
                <anchor moveWithCells="1">
                  <from>
                    <xdr:col>2</xdr:col>
                    <xdr:colOff>28575</xdr:colOff>
                    <xdr:row>22</xdr:row>
                    <xdr:rowOff>95250</xdr:rowOff>
                  </from>
                  <to>
                    <xdr:col>2</xdr:col>
                    <xdr:colOff>228600</xdr:colOff>
                    <xdr:row>22</xdr:row>
                    <xdr:rowOff>285750</xdr:rowOff>
                  </to>
                </anchor>
              </controlPr>
            </control>
          </mc:Choice>
        </mc:AlternateContent>
        <mc:AlternateContent xmlns:mc="http://schemas.openxmlformats.org/markup-compatibility/2006">
          <mc:Choice Requires="x14">
            <control shapeId="3111" r:id="rId42" name="Option Button 39">
              <controlPr defaultSize="0" autoFill="0" autoLine="0" autoPict="0">
                <anchor moveWithCells="1">
                  <from>
                    <xdr:col>3</xdr:col>
                    <xdr:colOff>28575</xdr:colOff>
                    <xdr:row>22</xdr:row>
                    <xdr:rowOff>104775</xdr:rowOff>
                  </from>
                  <to>
                    <xdr:col>3</xdr:col>
                    <xdr:colOff>228600</xdr:colOff>
                    <xdr:row>22</xdr:row>
                    <xdr:rowOff>295275</xdr:rowOff>
                  </to>
                </anchor>
              </controlPr>
            </control>
          </mc:Choice>
        </mc:AlternateContent>
        <mc:AlternateContent xmlns:mc="http://schemas.openxmlformats.org/markup-compatibility/2006">
          <mc:Choice Requires="x14">
            <control shapeId="3112" r:id="rId43" name="Option Button 40">
              <controlPr defaultSize="0" autoFill="0" autoLine="0" autoPict="0">
                <anchor moveWithCells="1">
                  <from>
                    <xdr:col>4</xdr:col>
                    <xdr:colOff>28575</xdr:colOff>
                    <xdr:row>22</xdr:row>
                    <xdr:rowOff>95250</xdr:rowOff>
                  </from>
                  <to>
                    <xdr:col>4</xdr:col>
                    <xdr:colOff>228600</xdr:colOff>
                    <xdr:row>22</xdr:row>
                    <xdr:rowOff>285750</xdr:rowOff>
                  </to>
                </anchor>
              </controlPr>
            </control>
          </mc:Choice>
        </mc:AlternateContent>
        <mc:AlternateContent xmlns:mc="http://schemas.openxmlformats.org/markup-compatibility/2006">
          <mc:Choice Requires="x14">
            <control shapeId="3113" r:id="rId44" name="Option Button 41">
              <controlPr defaultSize="0" autoFill="0" autoLine="0" autoPict="0">
                <anchor moveWithCells="1">
                  <from>
                    <xdr:col>5</xdr:col>
                    <xdr:colOff>28575</xdr:colOff>
                    <xdr:row>22</xdr:row>
                    <xdr:rowOff>95250</xdr:rowOff>
                  </from>
                  <to>
                    <xdr:col>5</xdr:col>
                    <xdr:colOff>228600</xdr:colOff>
                    <xdr:row>22</xdr:row>
                    <xdr:rowOff>285750</xdr:rowOff>
                  </to>
                </anchor>
              </controlPr>
            </control>
          </mc:Choice>
        </mc:AlternateContent>
        <mc:AlternateContent xmlns:mc="http://schemas.openxmlformats.org/markup-compatibility/2006">
          <mc:Choice Requires="x14">
            <control shapeId="3114" r:id="rId45" name="Group Box 42">
              <controlPr defaultSize="0" autoFill="0" autoPict="0">
                <anchor moveWithCells="1">
                  <from>
                    <xdr:col>1</xdr:col>
                    <xdr:colOff>28575</xdr:colOff>
                    <xdr:row>22</xdr:row>
                    <xdr:rowOff>28575</xdr:rowOff>
                  </from>
                  <to>
                    <xdr:col>6</xdr:col>
                    <xdr:colOff>0</xdr:colOff>
                    <xdr:row>22</xdr:row>
                    <xdr:rowOff>333375</xdr:rowOff>
                  </to>
                </anchor>
              </controlPr>
            </control>
          </mc:Choice>
        </mc:AlternateContent>
        <mc:AlternateContent xmlns:mc="http://schemas.openxmlformats.org/markup-compatibility/2006">
          <mc:Choice Requires="x14">
            <control shapeId="3115" r:id="rId46" name="Option Button 43">
              <controlPr defaultSize="0" autoFill="0" autoLine="0" autoPict="0">
                <anchor moveWithCells="1">
                  <from>
                    <xdr:col>1</xdr:col>
                    <xdr:colOff>28575</xdr:colOff>
                    <xdr:row>23</xdr:row>
                    <xdr:rowOff>95250</xdr:rowOff>
                  </from>
                  <to>
                    <xdr:col>1</xdr:col>
                    <xdr:colOff>228600</xdr:colOff>
                    <xdr:row>23</xdr:row>
                    <xdr:rowOff>285750</xdr:rowOff>
                  </to>
                </anchor>
              </controlPr>
            </control>
          </mc:Choice>
        </mc:AlternateContent>
        <mc:AlternateContent xmlns:mc="http://schemas.openxmlformats.org/markup-compatibility/2006">
          <mc:Choice Requires="x14">
            <control shapeId="3116" r:id="rId47" name="Option Button 44">
              <controlPr defaultSize="0" autoFill="0" autoLine="0" autoPict="0">
                <anchor moveWithCells="1">
                  <from>
                    <xdr:col>2</xdr:col>
                    <xdr:colOff>28575</xdr:colOff>
                    <xdr:row>23</xdr:row>
                    <xdr:rowOff>104775</xdr:rowOff>
                  </from>
                  <to>
                    <xdr:col>2</xdr:col>
                    <xdr:colOff>228600</xdr:colOff>
                    <xdr:row>23</xdr:row>
                    <xdr:rowOff>295275</xdr:rowOff>
                  </to>
                </anchor>
              </controlPr>
            </control>
          </mc:Choice>
        </mc:AlternateContent>
        <mc:AlternateContent xmlns:mc="http://schemas.openxmlformats.org/markup-compatibility/2006">
          <mc:Choice Requires="x14">
            <control shapeId="3117" r:id="rId48" name="Option Button 45">
              <controlPr defaultSize="0" autoFill="0" autoLine="0" autoPict="0">
                <anchor moveWithCells="1">
                  <from>
                    <xdr:col>3</xdr:col>
                    <xdr:colOff>28575</xdr:colOff>
                    <xdr:row>23</xdr:row>
                    <xdr:rowOff>104775</xdr:rowOff>
                  </from>
                  <to>
                    <xdr:col>3</xdr:col>
                    <xdr:colOff>228600</xdr:colOff>
                    <xdr:row>23</xdr:row>
                    <xdr:rowOff>295275</xdr:rowOff>
                  </to>
                </anchor>
              </controlPr>
            </control>
          </mc:Choice>
        </mc:AlternateContent>
        <mc:AlternateContent xmlns:mc="http://schemas.openxmlformats.org/markup-compatibility/2006">
          <mc:Choice Requires="x14">
            <control shapeId="3118" r:id="rId49" name="Option Button 46">
              <controlPr defaultSize="0" autoFill="0" autoLine="0" autoPict="0">
                <anchor moveWithCells="1">
                  <from>
                    <xdr:col>4</xdr:col>
                    <xdr:colOff>28575</xdr:colOff>
                    <xdr:row>23</xdr:row>
                    <xdr:rowOff>114300</xdr:rowOff>
                  </from>
                  <to>
                    <xdr:col>4</xdr:col>
                    <xdr:colOff>228600</xdr:colOff>
                    <xdr:row>23</xdr:row>
                    <xdr:rowOff>304800</xdr:rowOff>
                  </to>
                </anchor>
              </controlPr>
            </control>
          </mc:Choice>
        </mc:AlternateContent>
        <mc:AlternateContent xmlns:mc="http://schemas.openxmlformats.org/markup-compatibility/2006">
          <mc:Choice Requires="x14">
            <control shapeId="3119" r:id="rId50" name="Option Button 47">
              <controlPr defaultSize="0" autoFill="0" autoLine="0" autoPict="0">
                <anchor moveWithCells="1">
                  <from>
                    <xdr:col>5</xdr:col>
                    <xdr:colOff>28575</xdr:colOff>
                    <xdr:row>23</xdr:row>
                    <xdr:rowOff>104775</xdr:rowOff>
                  </from>
                  <to>
                    <xdr:col>5</xdr:col>
                    <xdr:colOff>228600</xdr:colOff>
                    <xdr:row>23</xdr:row>
                    <xdr:rowOff>295275</xdr:rowOff>
                  </to>
                </anchor>
              </controlPr>
            </control>
          </mc:Choice>
        </mc:AlternateContent>
        <mc:AlternateContent xmlns:mc="http://schemas.openxmlformats.org/markup-compatibility/2006">
          <mc:Choice Requires="x14">
            <control shapeId="3120" r:id="rId51" name="Group Box 48">
              <controlPr defaultSize="0" autoFill="0" autoPict="0">
                <anchor moveWithCells="1">
                  <from>
                    <xdr:col>1</xdr:col>
                    <xdr:colOff>28575</xdr:colOff>
                    <xdr:row>23</xdr:row>
                    <xdr:rowOff>28575</xdr:rowOff>
                  </from>
                  <to>
                    <xdr:col>6</xdr:col>
                    <xdr:colOff>0</xdr:colOff>
                    <xdr:row>23</xdr:row>
                    <xdr:rowOff>333375</xdr:rowOff>
                  </to>
                </anchor>
              </controlPr>
            </control>
          </mc:Choice>
        </mc:AlternateContent>
        <mc:AlternateContent xmlns:mc="http://schemas.openxmlformats.org/markup-compatibility/2006">
          <mc:Choice Requires="x14">
            <control shapeId="3121" r:id="rId52" name="Option Button 49">
              <controlPr defaultSize="0" autoFill="0" autoLine="0" autoPict="0">
                <anchor moveWithCells="1">
                  <from>
                    <xdr:col>1</xdr:col>
                    <xdr:colOff>28575</xdr:colOff>
                    <xdr:row>34</xdr:row>
                    <xdr:rowOff>114300</xdr:rowOff>
                  </from>
                  <to>
                    <xdr:col>1</xdr:col>
                    <xdr:colOff>228600</xdr:colOff>
                    <xdr:row>34</xdr:row>
                    <xdr:rowOff>304800</xdr:rowOff>
                  </to>
                </anchor>
              </controlPr>
            </control>
          </mc:Choice>
        </mc:AlternateContent>
        <mc:AlternateContent xmlns:mc="http://schemas.openxmlformats.org/markup-compatibility/2006">
          <mc:Choice Requires="x14">
            <control shapeId="3122" r:id="rId53" name="Option Button 50">
              <controlPr defaultSize="0" autoFill="0" autoLine="0" autoPict="0">
                <anchor moveWithCells="1">
                  <from>
                    <xdr:col>2</xdr:col>
                    <xdr:colOff>28575</xdr:colOff>
                    <xdr:row>34</xdr:row>
                    <xdr:rowOff>123825</xdr:rowOff>
                  </from>
                  <to>
                    <xdr:col>2</xdr:col>
                    <xdr:colOff>228600</xdr:colOff>
                    <xdr:row>34</xdr:row>
                    <xdr:rowOff>314325</xdr:rowOff>
                  </to>
                </anchor>
              </controlPr>
            </control>
          </mc:Choice>
        </mc:AlternateContent>
        <mc:AlternateContent xmlns:mc="http://schemas.openxmlformats.org/markup-compatibility/2006">
          <mc:Choice Requires="x14">
            <control shapeId="3123" r:id="rId54" name="Option Button 51">
              <controlPr defaultSize="0" autoFill="0" autoLine="0" autoPict="0">
                <anchor moveWithCells="1">
                  <from>
                    <xdr:col>3</xdr:col>
                    <xdr:colOff>28575</xdr:colOff>
                    <xdr:row>34</xdr:row>
                    <xdr:rowOff>123825</xdr:rowOff>
                  </from>
                  <to>
                    <xdr:col>3</xdr:col>
                    <xdr:colOff>228600</xdr:colOff>
                    <xdr:row>34</xdr:row>
                    <xdr:rowOff>314325</xdr:rowOff>
                  </to>
                </anchor>
              </controlPr>
            </control>
          </mc:Choice>
        </mc:AlternateContent>
        <mc:AlternateContent xmlns:mc="http://schemas.openxmlformats.org/markup-compatibility/2006">
          <mc:Choice Requires="x14">
            <control shapeId="3124" r:id="rId55" name="Option Button 52">
              <controlPr defaultSize="0" autoFill="0" autoLine="0" autoPict="0">
                <anchor moveWithCells="1">
                  <from>
                    <xdr:col>4</xdr:col>
                    <xdr:colOff>28575</xdr:colOff>
                    <xdr:row>34</xdr:row>
                    <xdr:rowOff>114300</xdr:rowOff>
                  </from>
                  <to>
                    <xdr:col>4</xdr:col>
                    <xdr:colOff>228600</xdr:colOff>
                    <xdr:row>34</xdr:row>
                    <xdr:rowOff>304800</xdr:rowOff>
                  </to>
                </anchor>
              </controlPr>
            </control>
          </mc:Choice>
        </mc:AlternateContent>
        <mc:AlternateContent xmlns:mc="http://schemas.openxmlformats.org/markup-compatibility/2006">
          <mc:Choice Requires="x14">
            <control shapeId="3125" r:id="rId56" name="Option Button 53">
              <controlPr defaultSize="0" autoFill="0" autoLine="0" autoPict="0">
                <anchor moveWithCells="1">
                  <from>
                    <xdr:col>5</xdr:col>
                    <xdr:colOff>28575</xdr:colOff>
                    <xdr:row>34</xdr:row>
                    <xdr:rowOff>123825</xdr:rowOff>
                  </from>
                  <to>
                    <xdr:col>5</xdr:col>
                    <xdr:colOff>228600</xdr:colOff>
                    <xdr:row>34</xdr:row>
                    <xdr:rowOff>314325</xdr:rowOff>
                  </to>
                </anchor>
              </controlPr>
            </control>
          </mc:Choice>
        </mc:AlternateContent>
        <mc:AlternateContent xmlns:mc="http://schemas.openxmlformats.org/markup-compatibility/2006">
          <mc:Choice Requires="x14">
            <control shapeId="3126" r:id="rId57" name="Group Box 54">
              <controlPr defaultSize="0" autoFill="0" autoPict="0">
                <anchor moveWithCells="1">
                  <from>
                    <xdr:col>1</xdr:col>
                    <xdr:colOff>28575</xdr:colOff>
                    <xdr:row>34</xdr:row>
                    <xdr:rowOff>28575</xdr:rowOff>
                  </from>
                  <to>
                    <xdr:col>6</xdr:col>
                    <xdr:colOff>0</xdr:colOff>
                    <xdr:row>34</xdr:row>
                    <xdr:rowOff>361950</xdr:rowOff>
                  </to>
                </anchor>
              </controlPr>
            </control>
          </mc:Choice>
        </mc:AlternateContent>
        <mc:AlternateContent xmlns:mc="http://schemas.openxmlformats.org/markup-compatibility/2006">
          <mc:Choice Requires="x14">
            <control shapeId="3127" r:id="rId58" name="Option Button 55">
              <controlPr defaultSize="0" autoFill="0" autoLine="0" autoPict="0">
                <anchor moveWithCells="1">
                  <from>
                    <xdr:col>1</xdr:col>
                    <xdr:colOff>28575</xdr:colOff>
                    <xdr:row>35</xdr:row>
                    <xdr:rowOff>57150</xdr:rowOff>
                  </from>
                  <to>
                    <xdr:col>1</xdr:col>
                    <xdr:colOff>228600</xdr:colOff>
                    <xdr:row>35</xdr:row>
                    <xdr:rowOff>247650</xdr:rowOff>
                  </to>
                </anchor>
              </controlPr>
            </control>
          </mc:Choice>
        </mc:AlternateContent>
        <mc:AlternateContent xmlns:mc="http://schemas.openxmlformats.org/markup-compatibility/2006">
          <mc:Choice Requires="x14">
            <control shapeId="3128" r:id="rId59" name="Option Button 56">
              <controlPr defaultSize="0" autoFill="0" autoLine="0" autoPict="0">
                <anchor moveWithCells="1">
                  <from>
                    <xdr:col>2</xdr:col>
                    <xdr:colOff>28575</xdr:colOff>
                    <xdr:row>35</xdr:row>
                    <xdr:rowOff>57150</xdr:rowOff>
                  </from>
                  <to>
                    <xdr:col>2</xdr:col>
                    <xdr:colOff>228600</xdr:colOff>
                    <xdr:row>35</xdr:row>
                    <xdr:rowOff>247650</xdr:rowOff>
                  </to>
                </anchor>
              </controlPr>
            </control>
          </mc:Choice>
        </mc:AlternateContent>
        <mc:AlternateContent xmlns:mc="http://schemas.openxmlformats.org/markup-compatibility/2006">
          <mc:Choice Requires="x14">
            <control shapeId="3129" r:id="rId60" name="Option Button 57">
              <controlPr defaultSize="0" autoFill="0" autoLine="0" autoPict="0">
                <anchor moveWithCells="1">
                  <from>
                    <xdr:col>3</xdr:col>
                    <xdr:colOff>28575</xdr:colOff>
                    <xdr:row>35</xdr:row>
                    <xdr:rowOff>66675</xdr:rowOff>
                  </from>
                  <to>
                    <xdr:col>3</xdr:col>
                    <xdr:colOff>228600</xdr:colOff>
                    <xdr:row>35</xdr:row>
                    <xdr:rowOff>257175</xdr:rowOff>
                  </to>
                </anchor>
              </controlPr>
            </control>
          </mc:Choice>
        </mc:AlternateContent>
        <mc:AlternateContent xmlns:mc="http://schemas.openxmlformats.org/markup-compatibility/2006">
          <mc:Choice Requires="x14">
            <control shapeId="3130" r:id="rId61" name="Option Button 58">
              <controlPr defaultSize="0" autoFill="0" autoLine="0" autoPict="0">
                <anchor moveWithCells="1">
                  <from>
                    <xdr:col>4</xdr:col>
                    <xdr:colOff>28575</xdr:colOff>
                    <xdr:row>35</xdr:row>
                    <xdr:rowOff>57150</xdr:rowOff>
                  </from>
                  <to>
                    <xdr:col>4</xdr:col>
                    <xdr:colOff>228600</xdr:colOff>
                    <xdr:row>35</xdr:row>
                    <xdr:rowOff>247650</xdr:rowOff>
                  </to>
                </anchor>
              </controlPr>
            </control>
          </mc:Choice>
        </mc:AlternateContent>
        <mc:AlternateContent xmlns:mc="http://schemas.openxmlformats.org/markup-compatibility/2006">
          <mc:Choice Requires="x14">
            <control shapeId="3131" r:id="rId62" name="Option Button 59">
              <controlPr defaultSize="0" autoFill="0" autoLine="0" autoPict="0">
                <anchor moveWithCells="1">
                  <from>
                    <xdr:col>5</xdr:col>
                    <xdr:colOff>28575</xdr:colOff>
                    <xdr:row>35</xdr:row>
                    <xdr:rowOff>57150</xdr:rowOff>
                  </from>
                  <to>
                    <xdr:col>5</xdr:col>
                    <xdr:colOff>228600</xdr:colOff>
                    <xdr:row>35</xdr:row>
                    <xdr:rowOff>247650</xdr:rowOff>
                  </to>
                </anchor>
              </controlPr>
            </control>
          </mc:Choice>
        </mc:AlternateContent>
        <mc:AlternateContent xmlns:mc="http://schemas.openxmlformats.org/markup-compatibility/2006">
          <mc:Choice Requires="x14">
            <control shapeId="3132" r:id="rId63" name="Group Box 60">
              <controlPr defaultSize="0" autoFill="0" autoPict="0">
                <anchor moveWithCells="1">
                  <from>
                    <xdr:col>1</xdr:col>
                    <xdr:colOff>28575</xdr:colOff>
                    <xdr:row>35</xdr:row>
                    <xdr:rowOff>28575</xdr:rowOff>
                  </from>
                  <to>
                    <xdr:col>6</xdr:col>
                    <xdr:colOff>0</xdr:colOff>
                    <xdr:row>35</xdr:row>
                    <xdr:rowOff>333375</xdr:rowOff>
                  </to>
                </anchor>
              </controlPr>
            </control>
          </mc:Choice>
        </mc:AlternateContent>
        <mc:AlternateContent xmlns:mc="http://schemas.openxmlformats.org/markup-compatibility/2006">
          <mc:Choice Requires="x14">
            <control shapeId="3133" r:id="rId64" name="Option Button 61">
              <controlPr defaultSize="0" autoFill="0" autoLine="0" autoPict="0">
                <anchor moveWithCells="1">
                  <from>
                    <xdr:col>1</xdr:col>
                    <xdr:colOff>28575</xdr:colOff>
                    <xdr:row>36</xdr:row>
                    <xdr:rowOff>76200</xdr:rowOff>
                  </from>
                  <to>
                    <xdr:col>1</xdr:col>
                    <xdr:colOff>228600</xdr:colOff>
                    <xdr:row>36</xdr:row>
                    <xdr:rowOff>266700</xdr:rowOff>
                  </to>
                </anchor>
              </controlPr>
            </control>
          </mc:Choice>
        </mc:AlternateContent>
        <mc:AlternateContent xmlns:mc="http://schemas.openxmlformats.org/markup-compatibility/2006">
          <mc:Choice Requires="x14">
            <control shapeId="3134" r:id="rId65" name="Option Button 62">
              <controlPr defaultSize="0" autoFill="0" autoLine="0" autoPict="0">
                <anchor moveWithCells="1">
                  <from>
                    <xdr:col>2</xdr:col>
                    <xdr:colOff>28575</xdr:colOff>
                    <xdr:row>36</xdr:row>
                    <xdr:rowOff>95250</xdr:rowOff>
                  </from>
                  <to>
                    <xdr:col>2</xdr:col>
                    <xdr:colOff>228600</xdr:colOff>
                    <xdr:row>36</xdr:row>
                    <xdr:rowOff>285750</xdr:rowOff>
                  </to>
                </anchor>
              </controlPr>
            </control>
          </mc:Choice>
        </mc:AlternateContent>
        <mc:AlternateContent xmlns:mc="http://schemas.openxmlformats.org/markup-compatibility/2006">
          <mc:Choice Requires="x14">
            <control shapeId="3135" r:id="rId66" name="Option Button 63">
              <controlPr defaultSize="0" autoFill="0" autoLine="0" autoPict="0">
                <anchor moveWithCells="1">
                  <from>
                    <xdr:col>3</xdr:col>
                    <xdr:colOff>28575</xdr:colOff>
                    <xdr:row>36</xdr:row>
                    <xdr:rowOff>104775</xdr:rowOff>
                  </from>
                  <to>
                    <xdr:col>3</xdr:col>
                    <xdr:colOff>228600</xdr:colOff>
                    <xdr:row>36</xdr:row>
                    <xdr:rowOff>295275</xdr:rowOff>
                  </to>
                </anchor>
              </controlPr>
            </control>
          </mc:Choice>
        </mc:AlternateContent>
        <mc:AlternateContent xmlns:mc="http://schemas.openxmlformats.org/markup-compatibility/2006">
          <mc:Choice Requires="x14">
            <control shapeId="3136" r:id="rId67" name="Option Button 64">
              <controlPr defaultSize="0" autoFill="0" autoLine="0" autoPict="0">
                <anchor moveWithCells="1">
                  <from>
                    <xdr:col>4</xdr:col>
                    <xdr:colOff>28575</xdr:colOff>
                    <xdr:row>36</xdr:row>
                    <xdr:rowOff>95250</xdr:rowOff>
                  </from>
                  <to>
                    <xdr:col>4</xdr:col>
                    <xdr:colOff>228600</xdr:colOff>
                    <xdr:row>36</xdr:row>
                    <xdr:rowOff>285750</xdr:rowOff>
                  </to>
                </anchor>
              </controlPr>
            </control>
          </mc:Choice>
        </mc:AlternateContent>
        <mc:AlternateContent xmlns:mc="http://schemas.openxmlformats.org/markup-compatibility/2006">
          <mc:Choice Requires="x14">
            <control shapeId="3137" r:id="rId68" name="Option Button 65">
              <controlPr defaultSize="0" autoFill="0" autoLine="0" autoPict="0">
                <anchor moveWithCells="1">
                  <from>
                    <xdr:col>5</xdr:col>
                    <xdr:colOff>28575</xdr:colOff>
                    <xdr:row>36</xdr:row>
                    <xdr:rowOff>95250</xdr:rowOff>
                  </from>
                  <to>
                    <xdr:col>5</xdr:col>
                    <xdr:colOff>228600</xdr:colOff>
                    <xdr:row>36</xdr:row>
                    <xdr:rowOff>285750</xdr:rowOff>
                  </to>
                </anchor>
              </controlPr>
            </control>
          </mc:Choice>
        </mc:AlternateContent>
        <mc:AlternateContent xmlns:mc="http://schemas.openxmlformats.org/markup-compatibility/2006">
          <mc:Choice Requires="x14">
            <control shapeId="3138" r:id="rId69" name="Group Box 66">
              <controlPr defaultSize="0" autoFill="0" autoPict="0">
                <anchor moveWithCells="1">
                  <from>
                    <xdr:col>1</xdr:col>
                    <xdr:colOff>28575</xdr:colOff>
                    <xdr:row>36</xdr:row>
                    <xdr:rowOff>28575</xdr:rowOff>
                  </from>
                  <to>
                    <xdr:col>6</xdr:col>
                    <xdr:colOff>0</xdr:colOff>
                    <xdr:row>36</xdr:row>
                    <xdr:rowOff>333375</xdr:rowOff>
                  </to>
                </anchor>
              </controlPr>
            </control>
          </mc:Choice>
        </mc:AlternateContent>
        <mc:AlternateContent xmlns:mc="http://schemas.openxmlformats.org/markup-compatibility/2006">
          <mc:Choice Requires="x14">
            <control shapeId="3139" r:id="rId70" name="Option Button 67">
              <controlPr defaultSize="0" autoFill="0" autoLine="0" autoPict="0">
                <anchor moveWithCells="1">
                  <from>
                    <xdr:col>1</xdr:col>
                    <xdr:colOff>28575</xdr:colOff>
                    <xdr:row>37</xdr:row>
                    <xdr:rowOff>95250</xdr:rowOff>
                  </from>
                  <to>
                    <xdr:col>1</xdr:col>
                    <xdr:colOff>228600</xdr:colOff>
                    <xdr:row>37</xdr:row>
                    <xdr:rowOff>285750</xdr:rowOff>
                  </to>
                </anchor>
              </controlPr>
            </control>
          </mc:Choice>
        </mc:AlternateContent>
        <mc:AlternateContent xmlns:mc="http://schemas.openxmlformats.org/markup-compatibility/2006">
          <mc:Choice Requires="x14">
            <control shapeId="3140" r:id="rId71" name="Option Button 68">
              <controlPr defaultSize="0" autoFill="0" autoLine="0" autoPict="0">
                <anchor moveWithCells="1">
                  <from>
                    <xdr:col>2</xdr:col>
                    <xdr:colOff>28575</xdr:colOff>
                    <xdr:row>37</xdr:row>
                    <xdr:rowOff>104775</xdr:rowOff>
                  </from>
                  <to>
                    <xdr:col>2</xdr:col>
                    <xdr:colOff>228600</xdr:colOff>
                    <xdr:row>37</xdr:row>
                    <xdr:rowOff>295275</xdr:rowOff>
                  </to>
                </anchor>
              </controlPr>
            </control>
          </mc:Choice>
        </mc:AlternateContent>
        <mc:AlternateContent xmlns:mc="http://schemas.openxmlformats.org/markup-compatibility/2006">
          <mc:Choice Requires="x14">
            <control shapeId="3141" r:id="rId72" name="Option Button 69">
              <controlPr defaultSize="0" autoFill="0" autoLine="0" autoPict="0">
                <anchor moveWithCells="1">
                  <from>
                    <xdr:col>3</xdr:col>
                    <xdr:colOff>28575</xdr:colOff>
                    <xdr:row>37</xdr:row>
                    <xdr:rowOff>104775</xdr:rowOff>
                  </from>
                  <to>
                    <xdr:col>3</xdr:col>
                    <xdr:colOff>228600</xdr:colOff>
                    <xdr:row>37</xdr:row>
                    <xdr:rowOff>295275</xdr:rowOff>
                  </to>
                </anchor>
              </controlPr>
            </control>
          </mc:Choice>
        </mc:AlternateContent>
        <mc:AlternateContent xmlns:mc="http://schemas.openxmlformats.org/markup-compatibility/2006">
          <mc:Choice Requires="x14">
            <control shapeId="3142" r:id="rId73" name="Option Button 70">
              <controlPr defaultSize="0" autoFill="0" autoLine="0" autoPict="0">
                <anchor moveWithCells="1">
                  <from>
                    <xdr:col>4</xdr:col>
                    <xdr:colOff>28575</xdr:colOff>
                    <xdr:row>37</xdr:row>
                    <xdr:rowOff>114300</xdr:rowOff>
                  </from>
                  <to>
                    <xdr:col>4</xdr:col>
                    <xdr:colOff>228600</xdr:colOff>
                    <xdr:row>37</xdr:row>
                    <xdr:rowOff>304800</xdr:rowOff>
                  </to>
                </anchor>
              </controlPr>
            </control>
          </mc:Choice>
        </mc:AlternateContent>
        <mc:AlternateContent xmlns:mc="http://schemas.openxmlformats.org/markup-compatibility/2006">
          <mc:Choice Requires="x14">
            <control shapeId="3143" r:id="rId74" name="Option Button 71">
              <controlPr defaultSize="0" autoFill="0" autoLine="0" autoPict="0">
                <anchor moveWithCells="1">
                  <from>
                    <xdr:col>5</xdr:col>
                    <xdr:colOff>28575</xdr:colOff>
                    <xdr:row>37</xdr:row>
                    <xdr:rowOff>104775</xdr:rowOff>
                  </from>
                  <to>
                    <xdr:col>5</xdr:col>
                    <xdr:colOff>228600</xdr:colOff>
                    <xdr:row>37</xdr:row>
                    <xdr:rowOff>295275</xdr:rowOff>
                  </to>
                </anchor>
              </controlPr>
            </control>
          </mc:Choice>
        </mc:AlternateContent>
        <mc:AlternateContent xmlns:mc="http://schemas.openxmlformats.org/markup-compatibility/2006">
          <mc:Choice Requires="x14">
            <control shapeId="3144" r:id="rId75" name="Group Box 72">
              <controlPr defaultSize="0" autoFill="0" autoPict="0">
                <anchor moveWithCells="1">
                  <from>
                    <xdr:col>1</xdr:col>
                    <xdr:colOff>28575</xdr:colOff>
                    <xdr:row>37</xdr:row>
                    <xdr:rowOff>28575</xdr:rowOff>
                  </from>
                  <to>
                    <xdr:col>6</xdr:col>
                    <xdr:colOff>0</xdr:colOff>
                    <xdr:row>37</xdr:row>
                    <xdr:rowOff>333375</xdr:rowOff>
                  </to>
                </anchor>
              </controlPr>
            </control>
          </mc:Choice>
        </mc:AlternateContent>
        <mc:AlternateContent xmlns:mc="http://schemas.openxmlformats.org/markup-compatibility/2006">
          <mc:Choice Requires="x14">
            <control shapeId="3145" r:id="rId76" name="Option Button 73">
              <controlPr defaultSize="0" autoFill="0" autoLine="0" autoPict="0">
                <anchor moveWithCells="1">
                  <from>
                    <xdr:col>1</xdr:col>
                    <xdr:colOff>28575</xdr:colOff>
                    <xdr:row>47</xdr:row>
                    <xdr:rowOff>114300</xdr:rowOff>
                  </from>
                  <to>
                    <xdr:col>1</xdr:col>
                    <xdr:colOff>228600</xdr:colOff>
                    <xdr:row>47</xdr:row>
                    <xdr:rowOff>304800</xdr:rowOff>
                  </to>
                </anchor>
              </controlPr>
            </control>
          </mc:Choice>
        </mc:AlternateContent>
        <mc:AlternateContent xmlns:mc="http://schemas.openxmlformats.org/markup-compatibility/2006">
          <mc:Choice Requires="x14">
            <control shapeId="3146" r:id="rId77" name="Option Button 74">
              <controlPr defaultSize="0" autoFill="0" autoLine="0" autoPict="0">
                <anchor moveWithCells="1">
                  <from>
                    <xdr:col>2</xdr:col>
                    <xdr:colOff>28575</xdr:colOff>
                    <xdr:row>47</xdr:row>
                    <xdr:rowOff>123825</xdr:rowOff>
                  </from>
                  <to>
                    <xdr:col>2</xdr:col>
                    <xdr:colOff>228600</xdr:colOff>
                    <xdr:row>47</xdr:row>
                    <xdr:rowOff>314325</xdr:rowOff>
                  </to>
                </anchor>
              </controlPr>
            </control>
          </mc:Choice>
        </mc:AlternateContent>
        <mc:AlternateContent xmlns:mc="http://schemas.openxmlformats.org/markup-compatibility/2006">
          <mc:Choice Requires="x14">
            <control shapeId="3147" r:id="rId78" name="Option Button 75">
              <controlPr defaultSize="0" autoFill="0" autoLine="0" autoPict="0">
                <anchor moveWithCells="1">
                  <from>
                    <xdr:col>3</xdr:col>
                    <xdr:colOff>28575</xdr:colOff>
                    <xdr:row>47</xdr:row>
                    <xdr:rowOff>123825</xdr:rowOff>
                  </from>
                  <to>
                    <xdr:col>3</xdr:col>
                    <xdr:colOff>228600</xdr:colOff>
                    <xdr:row>47</xdr:row>
                    <xdr:rowOff>314325</xdr:rowOff>
                  </to>
                </anchor>
              </controlPr>
            </control>
          </mc:Choice>
        </mc:AlternateContent>
        <mc:AlternateContent xmlns:mc="http://schemas.openxmlformats.org/markup-compatibility/2006">
          <mc:Choice Requires="x14">
            <control shapeId="3148" r:id="rId79" name="Option Button 76">
              <controlPr defaultSize="0" autoFill="0" autoLine="0" autoPict="0">
                <anchor moveWithCells="1">
                  <from>
                    <xdr:col>4</xdr:col>
                    <xdr:colOff>28575</xdr:colOff>
                    <xdr:row>47</xdr:row>
                    <xdr:rowOff>114300</xdr:rowOff>
                  </from>
                  <to>
                    <xdr:col>4</xdr:col>
                    <xdr:colOff>228600</xdr:colOff>
                    <xdr:row>47</xdr:row>
                    <xdr:rowOff>304800</xdr:rowOff>
                  </to>
                </anchor>
              </controlPr>
            </control>
          </mc:Choice>
        </mc:AlternateContent>
        <mc:AlternateContent xmlns:mc="http://schemas.openxmlformats.org/markup-compatibility/2006">
          <mc:Choice Requires="x14">
            <control shapeId="3149" r:id="rId80" name="Option Button 77">
              <controlPr defaultSize="0" autoFill="0" autoLine="0" autoPict="0">
                <anchor moveWithCells="1">
                  <from>
                    <xdr:col>5</xdr:col>
                    <xdr:colOff>28575</xdr:colOff>
                    <xdr:row>47</xdr:row>
                    <xdr:rowOff>123825</xdr:rowOff>
                  </from>
                  <to>
                    <xdr:col>5</xdr:col>
                    <xdr:colOff>228600</xdr:colOff>
                    <xdr:row>47</xdr:row>
                    <xdr:rowOff>314325</xdr:rowOff>
                  </to>
                </anchor>
              </controlPr>
            </control>
          </mc:Choice>
        </mc:AlternateContent>
        <mc:AlternateContent xmlns:mc="http://schemas.openxmlformats.org/markup-compatibility/2006">
          <mc:Choice Requires="x14">
            <control shapeId="3150" r:id="rId81" name="Group Box 78">
              <controlPr defaultSize="0" autoFill="0" autoPict="0">
                <anchor moveWithCells="1">
                  <from>
                    <xdr:col>1</xdr:col>
                    <xdr:colOff>28575</xdr:colOff>
                    <xdr:row>47</xdr:row>
                    <xdr:rowOff>28575</xdr:rowOff>
                  </from>
                  <to>
                    <xdr:col>6</xdr:col>
                    <xdr:colOff>0</xdr:colOff>
                    <xdr:row>47</xdr:row>
                    <xdr:rowOff>361950</xdr:rowOff>
                  </to>
                </anchor>
              </controlPr>
            </control>
          </mc:Choice>
        </mc:AlternateContent>
        <mc:AlternateContent xmlns:mc="http://schemas.openxmlformats.org/markup-compatibility/2006">
          <mc:Choice Requires="x14">
            <control shapeId="3151" r:id="rId82" name="Option Button 79">
              <controlPr defaultSize="0" autoFill="0" autoLine="0" autoPict="0">
                <anchor moveWithCells="1">
                  <from>
                    <xdr:col>1</xdr:col>
                    <xdr:colOff>28575</xdr:colOff>
                    <xdr:row>48</xdr:row>
                    <xdr:rowOff>57150</xdr:rowOff>
                  </from>
                  <to>
                    <xdr:col>1</xdr:col>
                    <xdr:colOff>228600</xdr:colOff>
                    <xdr:row>48</xdr:row>
                    <xdr:rowOff>247650</xdr:rowOff>
                  </to>
                </anchor>
              </controlPr>
            </control>
          </mc:Choice>
        </mc:AlternateContent>
        <mc:AlternateContent xmlns:mc="http://schemas.openxmlformats.org/markup-compatibility/2006">
          <mc:Choice Requires="x14">
            <control shapeId="3152" r:id="rId83" name="Option Button 80">
              <controlPr defaultSize="0" autoFill="0" autoLine="0" autoPict="0">
                <anchor moveWithCells="1">
                  <from>
                    <xdr:col>2</xdr:col>
                    <xdr:colOff>28575</xdr:colOff>
                    <xdr:row>48</xdr:row>
                    <xdr:rowOff>57150</xdr:rowOff>
                  </from>
                  <to>
                    <xdr:col>2</xdr:col>
                    <xdr:colOff>228600</xdr:colOff>
                    <xdr:row>48</xdr:row>
                    <xdr:rowOff>247650</xdr:rowOff>
                  </to>
                </anchor>
              </controlPr>
            </control>
          </mc:Choice>
        </mc:AlternateContent>
        <mc:AlternateContent xmlns:mc="http://schemas.openxmlformats.org/markup-compatibility/2006">
          <mc:Choice Requires="x14">
            <control shapeId="3153" r:id="rId84" name="Option Button 81">
              <controlPr defaultSize="0" autoFill="0" autoLine="0" autoPict="0">
                <anchor moveWithCells="1">
                  <from>
                    <xdr:col>3</xdr:col>
                    <xdr:colOff>28575</xdr:colOff>
                    <xdr:row>48</xdr:row>
                    <xdr:rowOff>66675</xdr:rowOff>
                  </from>
                  <to>
                    <xdr:col>3</xdr:col>
                    <xdr:colOff>228600</xdr:colOff>
                    <xdr:row>48</xdr:row>
                    <xdr:rowOff>257175</xdr:rowOff>
                  </to>
                </anchor>
              </controlPr>
            </control>
          </mc:Choice>
        </mc:AlternateContent>
        <mc:AlternateContent xmlns:mc="http://schemas.openxmlformats.org/markup-compatibility/2006">
          <mc:Choice Requires="x14">
            <control shapeId="3154" r:id="rId85" name="Option Button 82">
              <controlPr defaultSize="0" autoFill="0" autoLine="0" autoPict="0">
                <anchor moveWithCells="1">
                  <from>
                    <xdr:col>4</xdr:col>
                    <xdr:colOff>28575</xdr:colOff>
                    <xdr:row>48</xdr:row>
                    <xdr:rowOff>57150</xdr:rowOff>
                  </from>
                  <to>
                    <xdr:col>4</xdr:col>
                    <xdr:colOff>228600</xdr:colOff>
                    <xdr:row>48</xdr:row>
                    <xdr:rowOff>247650</xdr:rowOff>
                  </to>
                </anchor>
              </controlPr>
            </control>
          </mc:Choice>
        </mc:AlternateContent>
        <mc:AlternateContent xmlns:mc="http://schemas.openxmlformats.org/markup-compatibility/2006">
          <mc:Choice Requires="x14">
            <control shapeId="3155" r:id="rId86" name="Option Button 83">
              <controlPr defaultSize="0" autoFill="0" autoLine="0" autoPict="0">
                <anchor moveWithCells="1">
                  <from>
                    <xdr:col>5</xdr:col>
                    <xdr:colOff>28575</xdr:colOff>
                    <xdr:row>48</xdr:row>
                    <xdr:rowOff>57150</xdr:rowOff>
                  </from>
                  <to>
                    <xdr:col>5</xdr:col>
                    <xdr:colOff>228600</xdr:colOff>
                    <xdr:row>48</xdr:row>
                    <xdr:rowOff>247650</xdr:rowOff>
                  </to>
                </anchor>
              </controlPr>
            </control>
          </mc:Choice>
        </mc:AlternateContent>
        <mc:AlternateContent xmlns:mc="http://schemas.openxmlformats.org/markup-compatibility/2006">
          <mc:Choice Requires="x14">
            <control shapeId="3156" r:id="rId87" name="Group Box 84">
              <controlPr defaultSize="0" autoFill="0" autoPict="0">
                <anchor moveWithCells="1">
                  <from>
                    <xdr:col>1</xdr:col>
                    <xdr:colOff>28575</xdr:colOff>
                    <xdr:row>48</xdr:row>
                    <xdr:rowOff>28575</xdr:rowOff>
                  </from>
                  <to>
                    <xdr:col>6</xdr:col>
                    <xdr:colOff>0</xdr:colOff>
                    <xdr:row>48</xdr:row>
                    <xdr:rowOff>333375</xdr:rowOff>
                  </to>
                </anchor>
              </controlPr>
            </control>
          </mc:Choice>
        </mc:AlternateContent>
        <mc:AlternateContent xmlns:mc="http://schemas.openxmlformats.org/markup-compatibility/2006">
          <mc:Choice Requires="x14">
            <control shapeId="3157" r:id="rId88" name="Option Button 85">
              <controlPr defaultSize="0" autoFill="0" autoLine="0" autoPict="0">
                <anchor moveWithCells="1">
                  <from>
                    <xdr:col>1</xdr:col>
                    <xdr:colOff>28575</xdr:colOff>
                    <xdr:row>49</xdr:row>
                    <xdr:rowOff>76200</xdr:rowOff>
                  </from>
                  <to>
                    <xdr:col>1</xdr:col>
                    <xdr:colOff>228600</xdr:colOff>
                    <xdr:row>49</xdr:row>
                    <xdr:rowOff>266700</xdr:rowOff>
                  </to>
                </anchor>
              </controlPr>
            </control>
          </mc:Choice>
        </mc:AlternateContent>
        <mc:AlternateContent xmlns:mc="http://schemas.openxmlformats.org/markup-compatibility/2006">
          <mc:Choice Requires="x14">
            <control shapeId="3158" r:id="rId89" name="Option Button 86">
              <controlPr defaultSize="0" autoFill="0" autoLine="0" autoPict="0">
                <anchor moveWithCells="1">
                  <from>
                    <xdr:col>2</xdr:col>
                    <xdr:colOff>28575</xdr:colOff>
                    <xdr:row>49</xdr:row>
                    <xdr:rowOff>95250</xdr:rowOff>
                  </from>
                  <to>
                    <xdr:col>2</xdr:col>
                    <xdr:colOff>228600</xdr:colOff>
                    <xdr:row>49</xdr:row>
                    <xdr:rowOff>285750</xdr:rowOff>
                  </to>
                </anchor>
              </controlPr>
            </control>
          </mc:Choice>
        </mc:AlternateContent>
        <mc:AlternateContent xmlns:mc="http://schemas.openxmlformats.org/markup-compatibility/2006">
          <mc:Choice Requires="x14">
            <control shapeId="3159" r:id="rId90" name="Option Button 87">
              <controlPr defaultSize="0" autoFill="0" autoLine="0" autoPict="0">
                <anchor moveWithCells="1">
                  <from>
                    <xdr:col>3</xdr:col>
                    <xdr:colOff>28575</xdr:colOff>
                    <xdr:row>49</xdr:row>
                    <xdr:rowOff>104775</xdr:rowOff>
                  </from>
                  <to>
                    <xdr:col>3</xdr:col>
                    <xdr:colOff>228600</xdr:colOff>
                    <xdr:row>49</xdr:row>
                    <xdr:rowOff>295275</xdr:rowOff>
                  </to>
                </anchor>
              </controlPr>
            </control>
          </mc:Choice>
        </mc:AlternateContent>
        <mc:AlternateContent xmlns:mc="http://schemas.openxmlformats.org/markup-compatibility/2006">
          <mc:Choice Requires="x14">
            <control shapeId="3160" r:id="rId91" name="Option Button 88">
              <controlPr defaultSize="0" autoFill="0" autoLine="0" autoPict="0">
                <anchor moveWithCells="1">
                  <from>
                    <xdr:col>4</xdr:col>
                    <xdr:colOff>28575</xdr:colOff>
                    <xdr:row>49</xdr:row>
                    <xdr:rowOff>95250</xdr:rowOff>
                  </from>
                  <to>
                    <xdr:col>4</xdr:col>
                    <xdr:colOff>228600</xdr:colOff>
                    <xdr:row>49</xdr:row>
                    <xdr:rowOff>285750</xdr:rowOff>
                  </to>
                </anchor>
              </controlPr>
            </control>
          </mc:Choice>
        </mc:AlternateContent>
        <mc:AlternateContent xmlns:mc="http://schemas.openxmlformats.org/markup-compatibility/2006">
          <mc:Choice Requires="x14">
            <control shapeId="3161" r:id="rId92" name="Option Button 89">
              <controlPr defaultSize="0" autoFill="0" autoLine="0" autoPict="0">
                <anchor moveWithCells="1">
                  <from>
                    <xdr:col>5</xdr:col>
                    <xdr:colOff>28575</xdr:colOff>
                    <xdr:row>49</xdr:row>
                    <xdr:rowOff>95250</xdr:rowOff>
                  </from>
                  <to>
                    <xdr:col>5</xdr:col>
                    <xdr:colOff>228600</xdr:colOff>
                    <xdr:row>49</xdr:row>
                    <xdr:rowOff>285750</xdr:rowOff>
                  </to>
                </anchor>
              </controlPr>
            </control>
          </mc:Choice>
        </mc:AlternateContent>
        <mc:AlternateContent xmlns:mc="http://schemas.openxmlformats.org/markup-compatibility/2006">
          <mc:Choice Requires="x14">
            <control shapeId="3162" r:id="rId93" name="Group Box 90">
              <controlPr defaultSize="0" autoFill="0" autoPict="0">
                <anchor moveWithCells="1">
                  <from>
                    <xdr:col>1</xdr:col>
                    <xdr:colOff>28575</xdr:colOff>
                    <xdr:row>49</xdr:row>
                    <xdr:rowOff>28575</xdr:rowOff>
                  </from>
                  <to>
                    <xdr:col>6</xdr:col>
                    <xdr:colOff>0</xdr:colOff>
                    <xdr:row>49</xdr:row>
                    <xdr:rowOff>333375</xdr:rowOff>
                  </to>
                </anchor>
              </controlPr>
            </control>
          </mc:Choice>
        </mc:AlternateContent>
        <mc:AlternateContent xmlns:mc="http://schemas.openxmlformats.org/markup-compatibility/2006">
          <mc:Choice Requires="x14">
            <control shapeId="3163" r:id="rId94" name="Option Button 91">
              <controlPr defaultSize="0" autoFill="0" autoLine="0" autoPict="0">
                <anchor moveWithCells="1">
                  <from>
                    <xdr:col>1</xdr:col>
                    <xdr:colOff>28575</xdr:colOff>
                    <xdr:row>50</xdr:row>
                    <xdr:rowOff>95250</xdr:rowOff>
                  </from>
                  <to>
                    <xdr:col>1</xdr:col>
                    <xdr:colOff>228600</xdr:colOff>
                    <xdr:row>50</xdr:row>
                    <xdr:rowOff>285750</xdr:rowOff>
                  </to>
                </anchor>
              </controlPr>
            </control>
          </mc:Choice>
        </mc:AlternateContent>
        <mc:AlternateContent xmlns:mc="http://schemas.openxmlformats.org/markup-compatibility/2006">
          <mc:Choice Requires="x14">
            <control shapeId="3164" r:id="rId95" name="Option Button 92">
              <controlPr defaultSize="0" autoFill="0" autoLine="0" autoPict="0">
                <anchor moveWithCells="1">
                  <from>
                    <xdr:col>2</xdr:col>
                    <xdr:colOff>28575</xdr:colOff>
                    <xdr:row>50</xdr:row>
                    <xdr:rowOff>104775</xdr:rowOff>
                  </from>
                  <to>
                    <xdr:col>2</xdr:col>
                    <xdr:colOff>228600</xdr:colOff>
                    <xdr:row>50</xdr:row>
                    <xdr:rowOff>295275</xdr:rowOff>
                  </to>
                </anchor>
              </controlPr>
            </control>
          </mc:Choice>
        </mc:AlternateContent>
        <mc:AlternateContent xmlns:mc="http://schemas.openxmlformats.org/markup-compatibility/2006">
          <mc:Choice Requires="x14">
            <control shapeId="3165" r:id="rId96" name="Option Button 93">
              <controlPr defaultSize="0" autoFill="0" autoLine="0" autoPict="0">
                <anchor moveWithCells="1">
                  <from>
                    <xdr:col>3</xdr:col>
                    <xdr:colOff>28575</xdr:colOff>
                    <xdr:row>50</xdr:row>
                    <xdr:rowOff>104775</xdr:rowOff>
                  </from>
                  <to>
                    <xdr:col>3</xdr:col>
                    <xdr:colOff>228600</xdr:colOff>
                    <xdr:row>50</xdr:row>
                    <xdr:rowOff>295275</xdr:rowOff>
                  </to>
                </anchor>
              </controlPr>
            </control>
          </mc:Choice>
        </mc:AlternateContent>
        <mc:AlternateContent xmlns:mc="http://schemas.openxmlformats.org/markup-compatibility/2006">
          <mc:Choice Requires="x14">
            <control shapeId="3166" r:id="rId97" name="Option Button 94">
              <controlPr defaultSize="0" autoFill="0" autoLine="0" autoPict="0">
                <anchor moveWithCells="1">
                  <from>
                    <xdr:col>4</xdr:col>
                    <xdr:colOff>28575</xdr:colOff>
                    <xdr:row>50</xdr:row>
                    <xdr:rowOff>114300</xdr:rowOff>
                  </from>
                  <to>
                    <xdr:col>4</xdr:col>
                    <xdr:colOff>228600</xdr:colOff>
                    <xdr:row>50</xdr:row>
                    <xdr:rowOff>304800</xdr:rowOff>
                  </to>
                </anchor>
              </controlPr>
            </control>
          </mc:Choice>
        </mc:AlternateContent>
        <mc:AlternateContent xmlns:mc="http://schemas.openxmlformats.org/markup-compatibility/2006">
          <mc:Choice Requires="x14">
            <control shapeId="3167" r:id="rId98" name="Option Button 95">
              <controlPr defaultSize="0" autoFill="0" autoLine="0" autoPict="0">
                <anchor moveWithCells="1">
                  <from>
                    <xdr:col>5</xdr:col>
                    <xdr:colOff>28575</xdr:colOff>
                    <xdr:row>50</xdr:row>
                    <xdr:rowOff>104775</xdr:rowOff>
                  </from>
                  <to>
                    <xdr:col>5</xdr:col>
                    <xdr:colOff>228600</xdr:colOff>
                    <xdr:row>50</xdr:row>
                    <xdr:rowOff>295275</xdr:rowOff>
                  </to>
                </anchor>
              </controlPr>
            </control>
          </mc:Choice>
        </mc:AlternateContent>
        <mc:AlternateContent xmlns:mc="http://schemas.openxmlformats.org/markup-compatibility/2006">
          <mc:Choice Requires="x14">
            <control shapeId="3168" r:id="rId99" name="Group Box 96">
              <controlPr defaultSize="0" autoFill="0" autoPict="0">
                <anchor moveWithCells="1">
                  <from>
                    <xdr:col>1</xdr:col>
                    <xdr:colOff>28575</xdr:colOff>
                    <xdr:row>50</xdr:row>
                    <xdr:rowOff>28575</xdr:rowOff>
                  </from>
                  <to>
                    <xdr:col>6</xdr:col>
                    <xdr:colOff>0</xdr:colOff>
                    <xdr:row>50</xdr:row>
                    <xdr:rowOff>333375</xdr:rowOff>
                  </to>
                </anchor>
              </controlPr>
            </control>
          </mc:Choice>
        </mc:AlternateContent>
        <mc:AlternateContent xmlns:mc="http://schemas.openxmlformats.org/markup-compatibility/2006">
          <mc:Choice Requires="x14">
            <control shapeId="3169" r:id="rId100" name="Option Button 97">
              <controlPr defaultSize="0" autoFill="0" autoLine="0" autoPict="0">
                <anchor moveWithCells="1">
                  <from>
                    <xdr:col>1</xdr:col>
                    <xdr:colOff>28575</xdr:colOff>
                    <xdr:row>51</xdr:row>
                    <xdr:rowOff>95250</xdr:rowOff>
                  </from>
                  <to>
                    <xdr:col>1</xdr:col>
                    <xdr:colOff>228600</xdr:colOff>
                    <xdr:row>51</xdr:row>
                    <xdr:rowOff>285750</xdr:rowOff>
                  </to>
                </anchor>
              </controlPr>
            </control>
          </mc:Choice>
        </mc:AlternateContent>
        <mc:AlternateContent xmlns:mc="http://schemas.openxmlformats.org/markup-compatibility/2006">
          <mc:Choice Requires="x14">
            <control shapeId="3170" r:id="rId101" name="Option Button 98">
              <controlPr defaultSize="0" autoFill="0" autoLine="0" autoPict="0">
                <anchor moveWithCells="1">
                  <from>
                    <xdr:col>2</xdr:col>
                    <xdr:colOff>28575</xdr:colOff>
                    <xdr:row>51</xdr:row>
                    <xdr:rowOff>104775</xdr:rowOff>
                  </from>
                  <to>
                    <xdr:col>2</xdr:col>
                    <xdr:colOff>228600</xdr:colOff>
                    <xdr:row>51</xdr:row>
                    <xdr:rowOff>295275</xdr:rowOff>
                  </to>
                </anchor>
              </controlPr>
            </control>
          </mc:Choice>
        </mc:AlternateContent>
        <mc:AlternateContent xmlns:mc="http://schemas.openxmlformats.org/markup-compatibility/2006">
          <mc:Choice Requires="x14">
            <control shapeId="3171" r:id="rId102" name="Option Button 99">
              <controlPr defaultSize="0" autoFill="0" autoLine="0" autoPict="0">
                <anchor moveWithCells="1">
                  <from>
                    <xdr:col>3</xdr:col>
                    <xdr:colOff>28575</xdr:colOff>
                    <xdr:row>51</xdr:row>
                    <xdr:rowOff>104775</xdr:rowOff>
                  </from>
                  <to>
                    <xdr:col>3</xdr:col>
                    <xdr:colOff>228600</xdr:colOff>
                    <xdr:row>51</xdr:row>
                    <xdr:rowOff>295275</xdr:rowOff>
                  </to>
                </anchor>
              </controlPr>
            </control>
          </mc:Choice>
        </mc:AlternateContent>
        <mc:AlternateContent xmlns:mc="http://schemas.openxmlformats.org/markup-compatibility/2006">
          <mc:Choice Requires="x14">
            <control shapeId="3172" r:id="rId103" name="Option Button 100">
              <controlPr defaultSize="0" autoFill="0" autoLine="0" autoPict="0">
                <anchor moveWithCells="1">
                  <from>
                    <xdr:col>4</xdr:col>
                    <xdr:colOff>28575</xdr:colOff>
                    <xdr:row>51</xdr:row>
                    <xdr:rowOff>114300</xdr:rowOff>
                  </from>
                  <to>
                    <xdr:col>4</xdr:col>
                    <xdr:colOff>228600</xdr:colOff>
                    <xdr:row>51</xdr:row>
                    <xdr:rowOff>304800</xdr:rowOff>
                  </to>
                </anchor>
              </controlPr>
            </control>
          </mc:Choice>
        </mc:AlternateContent>
        <mc:AlternateContent xmlns:mc="http://schemas.openxmlformats.org/markup-compatibility/2006">
          <mc:Choice Requires="x14">
            <control shapeId="3173" r:id="rId104" name="Option Button 101">
              <controlPr defaultSize="0" autoFill="0" autoLine="0" autoPict="0">
                <anchor moveWithCells="1">
                  <from>
                    <xdr:col>5</xdr:col>
                    <xdr:colOff>28575</xdr:colOff>
                    <xdr:row>51</xdr:row>
                    <xdr:rowOff>104775</xdr:rowOff>
                  </from>
                  <to>
                    <xdr:col>5</xdr:col>
                    <xdr:colOff>228600</xdr:colOff>
                    <xdr:row>51</xdr:row>
                    <xdr:rowOff>295275</xdr:rowOff>
                  </to>
                </anchor>
              </controlPr>
            </control>
          </mc:Choice>
        </mc:AlternateContent>
        <mc:AlternateContent xmlns:mc="http://schemas.openxmlformats.org/markup-compatibility/2006">
          <mc:Choice Requires="x14">
            <control shapeId="3174" r:id="rId105" name="Group Box 102">
              <controlPr defaultSize="0" autoFill="0" autoPict="0">
                <anchor moveWithCells="1">
                  <from>
                    <xdr:col>1</xdr:col>
                    <xdr:colOff>28575</xdr:colOff>
                    <xdr:row>51</xdr:row>
                    <xdr:rowOff>28575</xdr:rowOff>
                  </from>
                  <to>
                    <xdr:col>6</xdr:col>
                    <xdr:colOff>0</xdr:colOff>
                    <xdr:row>51</xdr:row>
                    <xdr:rowOff>333375</xdr:rowOff>
                  </to>
                </anchor>
              </controlPr>
            </control>
          </mc:Choice>
        </mc:AlternateContent>
        <mc:AlternateContent xmlns:mc="http://schemas.openxmlformats.org/markup-compatibility/2006">
          <mc:Choice Requires="x14">
            <control shapeId="3175" r:id="rId106" name="Option Button 103">
              <controlPr defaultSize="0" autoFill="0" autoLine="0" autoPict="0">
                <anchor moveWithCells="1">
                  <from>
                    <xdr:col>1</xdr:col>
                    <xdr:colOff>28575</xdr:colOff>
                    <xdr:row>52</xdr:row>
                    <xdr:rowOff>95250</xdr:rowOff>
                  </from>
                  <to>
                    <xdr:col>1</xdr:col>
                    <xdr:colOff>228600</xdr:colOff>
                    <xdr:row>52</xdr:row>
                    <xdr:rowOff>285750</xdr:rowOff>
                  </to>
                </anchor>
              </controlPr>
            </control>
          </mc:Choice>
        </mc:AlternateContent>
        <mc:AlternateContent xmlns:mc="http://schemas.openxmlformats.org/markup-compatibility/2006">
          <mc:Choice Requires="x14">
            <control shapeId="3176" r:id="rId107" name="Option Button 104">
              <controlPr defaultSize="0" autoFill="0" autoLine="0" autoPict="0">
                <anchor moveWithCells="1">
                  <from>
                    <xdr:col>2</xdr:col>
                    <xdr:colOff>28575</xdr:colOff>
                    <xdr:row>52</xdr:row>
                    <xdr:rowOff>104775</xdr:rowOff>
                  </from>
                  <to>
                    <xdr:col>2</xdr:col>
                    <xdr:colOff>228600</xdr:colOff>
                    <xdr:row>52</xdr:row>
                    <xdr:rowOff>295275</xdr:rowOff>
                  </to>
                </anchor>
              </controlPr>
            </control>
          </mc:Choice>
        </mc:AlternateContent>
        <mc:AlternateContent xmlns:mc="http://schemas.openxmlformats.org/markup-compatibility/2006">
          <mc:Choice Requires="x14">
            <control shapeId="3177" r:id="rId108" name="Option Button 105">
              <controlPr defaultSize="0" autoFill="0" autoLine="0" autoPict="0">
                <anchor moveWithCells="1">
                  <from>
                    <xdr:col>3</xdr:col>
                    <xdr:colOff>28575</xdr:colOff>
                    <xdr:row>52</xdr:row>
                    <xdr:rowOff>104775</xdr:rowOff>
                  </from>
                  <to>
                    <xdr:col>3</xdr:col>
                    <xdr:colOff>228600</xdr:colOff>
                    <xdr:row>52</xdr:row>
                    <xdr:rowOff>295275</xdr:rowOff>
                  </to>
                </anchor>
              </controlPr>
            </control>
          </mc:Choice>
        </mc:AlternateContent>
        <mc:AlternateContent xmlns:mc="http://schemas.openxmlformats.org/markup-compatibility/2006">
          <mc:Choice Requires="x14">
            <control shapeId="3178" r:id="rId109" name="Option Button 106">
              <controlPr defaultSize="0" autoFill="0" autoLine="0" autoPict="0">
                <anchor moveWithCells="1">
                  <from>
                    <xdr:col>4</xdr:col>
                    <xdr:colOff>28575</xdr:colOff>
                    <xdr:row>52</xdr:row>
                    <xdr:rowOff>114300</xdr:rowOff>
                  </from>
                  <to>
                    <xdr:col>4</xdr:col>
                    <xdr:colOff>228600</xdr:colOff>
                    <xdr:row>52</xdr:row>
                    <xdr:rowOff>304800</xdr:rowOff>
                  </to>
                </anchor>
              </controlPr>
            </control>
          </mc:Choice>
        </mc:AlternateContent>
        <mc:AlternateContent xmlns:mc="http://schemas.openxmlformats.org/markup-compatibility/2006">
          <mc:Choice Requires="x14">
            <control shapeId="3179" r:id="rId110" name="Option Button 107">
              <controlPr defaultSize="0" autoFill="0" autoLine="0" autoPict="0">
                <anchor moveWithCells="1">
                  <from>
                    <xdr:col>5</xdr:col>
                    <xdr:colOff>28575</xdr:colOff>
                    <xdr:row>52</xdr:row>
                    <xdr:rowOff>104775</xdr:rowOff>
                  </from>
                  <to>
                    <xdr:col>5</xdr:col>
                    <xdr:colOff>228600</xdr:colOff>
                    <xdr:row>52</xdr:row>
                    <xdr:rowOff>295275</xdr:rowOff>
                  </to>
                </anchor>
              </controlPr>
            </control>
          </mc:Choice>
        </mc:AlternateContent>
        <mc:AlternateContent xmlns:mc="http://schemas.openxmlformats.org/markup-compatibility/2006">
          <mc:Choice Requires="x14">
            <control shapeId="3180" r:id="rId111" name="Group Box 108">
              <controlPr defaultSize="0" autoFill="0" autoPict="0">
                <anchor moveWithCells="1">
                  <from>
                    <xdr:col>1</xdr:col>
                    <xdr:colOff>28575</xdr:colOff>
                    <xdr:row>52</xdr:row>
                    <xdr:rowOff>28575</xdr:rowOff>
                  </from>
                  <to>
                    <xdr:col>6</xdr:col>
                    <xdr:colOff>0</xdr:colOff>
                    <xdr:row>52</xdr:row>
                    <xdr:rowOff>333375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T33"/>
  <sheetViews>
    <sheetView workbookViewId="0"/>
  </sheetViews>
  <sheetFormatPr defaultRowHeight="15"/>
  <cols>
    <col min="1" max="1" width="5.7109375" customWidth="1"/>
    <col min="2" max="6" width="3.7109375" customWidth="1"/>
    <col min="7" max="9" width="21.7109375" customWidth="1"/>
    <col min="10" max="10" width="13" customWidth="1"/>
    <col min="11" max="11" width="4.7109375" customWidth="1"/>
    <col min="12" max="16" width="4.7109375" hidden="1" customWidth="1"/>
    <col min="17" max="17" width="4.7109375" customWidth="1"/>
    <col min="18" max="18" width="66" customWidth="1"/>
    <col min="19" max="19" width="0" style="298" hidden="1" customWidth="1"/>
    <col min="20" max="20" width="58.85546875" style="583" customWidth="1"/>
  </cols>
  <sheetData>
    <row r="1" spans="1:20" ht="23.25" customHeight="1">
      <c r="A1" s="32"/>
      <c r="B1" s="33"/>
      <c r="C1" s="33"/>
      <c r="D1" s="33"/>
      <c r="E1" s="33"/>
      <c r="F1" s="33"/>
      <c r="G1" s="32"/>
      <c r="H1" s="32"/>
      <c r="I1" s="32"/>
      <c r="J1" s="34"/>
      <c r="K1" s="32"/>
      <c r="L1" s="35"/>
      <c r="M1" s="36"/>
      <c r="N1" s="36"/>
      <c r="O1" s="36"/>
      <c r="P1" s="36"/>
      <c r="Q1" s="37"/>
      <c r="R1" s="38"/>
    </row>
    <row r="2" spans="1:20" ht="20.100000000000001" customHeight="1">
      <c r="A2" s="32"/>
      <c r="B2" s="39"/>
      <c r="C2" s="39"/>
      <c r="D2" s="39"/>
      <c r="E2" s="39"/>
      <c r="F2" s="39"/>
      <c r="G2" s="40"/>
      <c r="H2" s="40"/>
      <c r="I2" s="40"/>
      <c r="J2" s="41"/>
      <c r="K2" s="32"/>
      <c r="L2" s="35"/>
      <c r="M2" s="36"/>
      <c r="N2" s="36"/>
      <c r="O2" s="36"/>
      <c r="P2" s="36"/>
      <c r="Q2" s="37"/>
      <c r="R2" s="38"/>
    </row>
    <row r="3" spans="1:20" ht="20.100000000000001" customHeight="1">
      <c r="A3" s="32"/>
      <c r="B3" s="42" t="s">
        <v>164</v>
      </c>
      <c r="C3" s="42"/>
      <c r="D3" s="42"/>
      <c r="E3" s="42"/>
      <c r="F3" s="42"/>
      <c r="G3" s="43"/>
      <c r="H3" s="44"/>
      <c r="I3" s="44"/>
      <c r="J3" s="45"/>
      <c r="K3" s="32"/>
      <c r="L3" s="35"/>
      <c r="M3" s="36"/>
      <c r="N3" s="36"/>
      <c r="O3" s="36"/>
      <c r="P3" s="36"/>
      <c r="Q3" s="37"/>
      <c r="R3" s="38"/>
    </row>
    <row r="4" spans="1:20" ht="20.100000000000001" customHeight="1">
      <c r="A4" s="32"/>
      <c r="B4" s="42" t="s">
        <v>42</v>
      </c>
      <c r="C4" s="42"/>
      <c r="D4" s="42"/>
      <c r="E4" s="42"/>
      <c r="F4" s="42"/>
      <c r="G4" s="43"/>
      <c r="H4" s="44"/>
      <c r="I4" s="44"/>
      <c r="J4" s="45"/>
      <c r="K4" s="32"/>
      <c r="L4" s="35"/>
      <c r="M4" s="36"/>
      <c r="N4" s="36"/>
      <c r="O4" s="36"/>
      <c r="P4" s="36"/>
      <c r="Q4" s="37"/>
      <c r="R4" s="38"/>
    </row>
    <row r="5" spans="1:20" ht="20.100000000000001" customHeight="1" thickBot="1">
      <c r="A5" s="32"/>
      <c r="B5" s="46" t="s">
        <v>165</v>
      </c>
      <c r="C5" s="46"/>
      <c r="D5" s="46"/>
      <c r="E5" s="46"/>
      <c r="F5" s="46"/>
      <c r="G5" s="47"/>
      <c r="H5" s="44"/>
      <c r="I5" s="44"/>
      <c r="J5" s="45"/>
      <c r="K5" s="32"/>
      <c r="L5" s="35"/>
      <c r="M5" s="36"/>
      <c r="N5" s="36"/>
      <c r="O5" s="36"/>
      <c r="P5" s="36"/>
      <c r="Q5" s="37"/>
      <c r="R5" s="38"/>
    </row>
    <row r="6" spans="1:20" ht="20.100000000000001" customHeight="1" thickBot="1">
      <c r="A6" s="32"/>
      <c r="B6" s="625" t="s">
        <v>434</v>
      </c>
      <c r="C6" s="626"/>
      <c r="D6" s="626"/>
      <c r="E6" s="626"/>
      <c r="F6" s="627"/>
      <c r="G6" s="650" t="s">
        <v>44</v>
      </c>
      <c r="H6" s="651"/>
      <c r="I6" s="652"/>
      <c r="J6" s="656" t="s">
        <v>45</v>
      </c>
      <c r="K6" s="32"/>
      <c r="L6" s="35"/>
      <c r="M6" s="36"/>
      <c r="N6" s="36"/>
      <c r="O6" s="36"/>
      <c r="P6" s="36"/>
      <c r="Q6" s="37"/>
      <c r="R6" s="102" t="s">
        <v>46</v>
      </c>
      <c r="T6" s="586" t="s">
        <v>571</v>
      </c>
    </row>
    <row r="7" spans="1:20" ht="20.100000000000001" customHeight="1">
      <c r="A7" s="32"/>
      <c r="B7" s="48">
        <v>0</v>
      </c>
      <c r="C7" s="48">
        <v>1</v>
      </c>
      <c r="D7" s="48">
        <v>2</v>
      </c>
      <c r="E7" s="48">
        <v>3</v>
      </c>
      <c r="F7" s="48">
        <v>4</v>
      </c>
      <c r="G7" s="653"/>
      <c r="H7" s="654"/>
      <c r="I7" s="655"/>
      <c r="J7" s="657"/>
      <c r="K7" s="32"/>
      <c r="L7" s="35"/>
      <c r="M7" s="36"/>
      <c r="N7" s="36"/>
      <c r="O7" s="36"/>
      <c r="P7" s="36"/>
      <c r="Q7" s="37"/>
      <c r="R7" s="102"/>
    </row>
    <row r="8" spans="1:20" ht="30" customHeight="1">
      <c r="A8" s="32"/>
      <c r="B8" s="405"/>
      <c r="C8" s="405"/>
      <c r="D8" s="405"/>
      <c r="E8" s="405"/>
      <c r="F8" s="405"/>
      <c r="G8" s="647" t="s">
        <v>166</v>
      </c>
      <c r="H8" s="648"/>
      <c r="I8" s="649"/>
      <c r="J8" s="58" t="str">
        <f>IF(L8=0,"",IF(L8&lt;=1.5,"Berkembang",IF(L8&lt;=2.5,"Layak",IF(L8&lt;=3.5,"Cakap",IF(L8&lt;=4,"Mahir","")))))</f>
        <v>Mahir</v>
      </c>
      <c r="K8" s="32"/>
      <c r="L8" s="92">
        <f>SUM(M8:M12)/N8*4</f>
        <v>3.6</v>
      </c>
      <c r="M8" s="68">
        <f>S8-1</f>
        <v>4</v>
      </c>
      <c r="N8" s="68">
        <f>COUNTA(G8:G12)*4</f>
        <v>20</v>
      </c>
      <c r="O8" s="68"/>
      <c r="P8" s="68"/>
      <c r="Q8" s="103" t="s">
        <v>48</v>
      </c>
      <c r="R8" s="104" t="s">
        <v>167</v>
      </c>
      <c r="S8" s="298">
        <v>5</v>
      </c>
      <c r="T8" s="585" t="s">
        <v>581</v>
      </c>
    </row>
    <row r="9" spans="1:20" ht="30" customHeight="1">
      <c r="A9" s="32"/>
      <c r="B9" s="405"/>
      <c r="C9" s="405"/>
      <c r="D9" s="405"/>
      <c r="E9" s="405"/>
      <c r="F9" s="405"/>
      <c r="G9" s="628" t="s">
        <v>168</v>
      </c>
      <c r="H9" s="629"/>
      <c r="I9" s="629"/>
      <c r="J9" s="61"/>
      <c r="K9" s="32"/>
      <c r="L9" s="35"/>
      <c r="M9" s="68">
        <f t="shared" ref="M9:M12" si="0">S9-1</f>
        <v>4</v>
      </c>
      <c r="N9" s="68"/>
      <c r="O9" s="68"/>
      <c r="P9" s="68"/>
      <c r="Q9" s="103" t="s">
        <v>50</v>
      </c>
      <c r="R9" s="104" t="s">
        <v>169</v>
      </c>
      <c r="S9" s="298">
        <v>5</v>
      </c>
      <c r="T9" s="585" t="s">
        <v>582</v>
      </c>
    </row>
    <row r="10" spans="1:20" ht="30" customHeight="1">
      <c r="A10" s="32"/>
      <c r="B10" s="405"/>
      <c r="C10" s="405"/>
      <c r="D10" s="405"/>
      <c r="E10" s="405"/>
      <c r="F10" s="405"/>
      <c r="G10" s="628" t="s">
        <v>170</v>
      </c>
      <c r="H10" s="629"/>
      <c r="I10" s="629"/>
      <c r="J10" s="61"/>
      <c r="K10" s="32"/>
      <c r="L10" s="35"/>
      <c r="M10" s="68">
        <f t="shared" si="0"/>
        <v>4</v>
      </c>
      <c r="N10" s="68"/>
      <c r="O10" s="68"/>
      <c r="P10" s="68"/>
      <c r="Q10" s="103" t="s">
        <v>52</v>
      </c>
      <c r="R10" s="104" t="s">
        <v>171</v>
      </c>
      <c r="S10" s="298">
        <v>5</v>
      </c>
      <c r="T10" s="585" t="s">
        <v>583</v>
      </c>
    </row>
    <row r="11" spans="1:20" ht="30" customHeight="1">
      <c r="A11" s="32"/>
      <c r="B11" s="405"/>
      <c r="C11" s="405"/>
      <c r="D11" s="405"/>
      <c r="E11" s="405"/>
      <c r="F11" s="405"/>
      <c r="G11" s="628" t="s">
        <v>172</v>
      </c>
      <c r="H11" s="629"/>
      <c r="I11" s="629"/>
      <c r="J11" s="62"/>
      <c r="K11" s="32"/>
      <c r="L11" s="35"/>
      <c r="M11" s="68">
        <f t="shared" si="0"/>
        <v>3</v>
      </c>
      <c r="N11" s="68"/>
      <c r="O11" s="68"/>
      <c r="P11" s="68"/>
      <c r="Q11" s="103" t="s">
        <v>54</v>
      </c>
      <c r="R11" s="104" t="s">
        <v>173</v>
      </c>
      <c r="S11" s="298">
        <v>4</v>
      </c>
      <c r="T11" s="585" t="s">
        <v>584</v>
      </c>
    </row>
    <row r="12" spans="1:20" ht="30" customHeight="1">
      <c r="A12" s="32"/>
      <c r="B12" s="405"/>
      <c r="C12" s="405"/>
      <c r="D12" s="405"/>
      <c r="E12" s="405"/>
      <c r="F12" s="405"/>
      <c r="G12" s="647" t="s">
        <v>174</v>
      </c>
      <c r="H12" s="648"/>
      <c r="I12" s="649"/>
      <c r="J12" s="62"/>
      <c r="K12" s="32"/>
      <c r="L12" s="35"/>
      <c r="M12" s="68">
        <f t="shared" si="0"/>
        <v>3</v>
      </c>
      <c r="N12" s="68"/>
      <c r="O12" s="68"/>
      <c r="P12" s="68"/>
      <c r="Q12" s="103" t="s">
        <v>175</v>
      </c>
      <c r="R12" s="104" t="s">
        <v>530</v>
      </c>
      <c r="S12" s="298">
        <v>4</v>
      </c>
      <c r="T12" s="585" t="s">
        <v>585</v>
      </c>
    </row>
    <row r="13" spans="1:20" ht="20.100000000000001" customHeight="1">
      <c r="A13" s="32"/>
      <c r="B13" s="632" t="str">
        <f>J6&amp;""</f>
        <v>TINGKAT KOMPETENSI</v>
      </c>
      <c r="C13" s="633"/>
      <c r="D13" s="633"/>
      <c r="E13" s="633"/>
      <c r="F13" s="633"/>
      <c r="G13" s="633"/>
      <c r="H13" s="633"/>
      <c r="I13" s="633"/>
      <c r="J13" s="634"/>
      <c r="K13" s="32"/>
      <c r="L13" s="35"/>
      <c r="M13" s="68"/>
      <c r="N13" s="68"/>
      <c r="O13" s="68"/>
      <c r="P13" s="68"/>
      <c r="Q13" s="103"/>
      <c r="R13" s="104"/>
    </row>
    <row r="14" spans="1:20" ht="20.100000000000001" customHeight="1" thickBot="1">
      <c r="A14" s="32"/>
      <c r="B14" s="619" t="s">
        <v>57</v>
      </c>
      <c r="C14" s="620"/>
      <c r="D14" s="620"/>
      <c r="E14" s="620"/>
      <c r="F14" s="621"/>
      <c r="G14" s="70" t="s">
        <v>58</v>
      </c>
      <c r="H14" s="69" t="s">
        <v>59</v>
      </c>
      <c r="I14" s="69" t="s">
        <v>60</v>
      </c>
      <c r="J14" s="71" t="s">
        <v>61</v>
      </c>
      <c r="K14" s="32"/>
      <c r="L14" s="35"/>
      <c r="M14" s="68"/>
      <c r="N14" s="68"/>
      <c r="O14" s="68"/>
      <c r="P14" s="68"/>
      <c r="Q14" s="105"/>
      <c r="R14" s="104"/>
    </row>
    <row r="15" spans="1:20" ht="20.100000000000001" customHeight="1" thickTop="1" thickBot="1">
      <c r="A15" s="32"/>
      <c r="B15" s="610" t="str">
        <f>IF(J8="Berkembang","v","")</f>
        <v/>
      </c>
      <c r="C15" s="611"/>
      <c r="D15" s="611"/>
      <c r="E15" s="611"/>
      <c r="F15" s="612"/>
      <c r="G15" s="72" t="str">
        <f>IF(J8="Layak","v","")</f>
        <v/>
      </c>
      <c r="H15" s="72" t="str">
        <f>IF(J8="Cakap","v","")</f>
        <v/>
      </c>
      <c r="I15" s="72" t="str">
        <f>IF(J8="Mahir","v","")</f>
        <v>v</v>
      </c>
      <c r="J15" s="73">
        <f>IF(J8="Berkembang",1,IF(J8="Layak",2,IF(J8="Cakap",3,IF(J8="Mahir",4,""))))</f>
        <v>4</v>
      </c>
      <c r="K15" s="32"/>
      <c r="L15" s="74" t="s">
        <v>176</v>
      </c>
      <c r="M15" s="68">
        <f>IF(COUNTA(B15)=1,1,0)</f>
        <v>1</v>
      </c>
      <c r="N15" s="68">
        <f>IF(COUNTA(G15)=1,2,0)</f>
        <v>2</v>
      </c>
      <c r="O15" s="68">
        <f>IF(COUNTA(H15)=1,3,0)</f>
        <v>3</v>
      </c>
      <c r="P15" s="68">
        <f>IF(COUNTA(I15)=1,4,0)</f>
        <v>4</v>
      </c>
      <c r="Q15" s="105"/>
      <c r="R15" s="104"/>
    </row>
    <row r="16" spans="1:20" ht="234" customHeight="1" thickTop="1">
      <c r="A16" s="32"/>
      <c r="B16" s="622" t="s">
        <v>177</v>
      </c>
      <c r="C16" s="623"/>
      <c r="D16" s="623"/>
      <c r="E16" s="623"/>
      <c r="F16" s="624"/>
      <c r="G16" s="76" t="s">
        <v>178</v>
      </c>
      <c r="H16" s="76" t="s">
        <v>179</v>
      </c>
      <c r="I16" s="76" t="s">
        <v>180</v>
      </c>
      <c r="J16" s="77"/>
      <c r="K16" s="32"/>
      <c r="L16" s="35"/>
      <c r="M16" s="78"/>
      <c r="N16" s="78"/>
      <c r="O16" s="78"/>
      <c r="P16" s="78"/>
      <c r="Q16" s="105"/>
      <c r="R16" s="104"/>
    </row>
    <row r="17" spans="1:20">
      <c r="A17" s="32"/>
      <c r="B17" s="42" t="s">
        <v>42</v>
      </c>
      <c r="C17" s="42"/>
      <c r="D17" s="42"/>
      <c r="E17" s="42"/>
      <c r="F17" s="42"/>
      <c r="G17" s="43"/>
      <c r="H17" s="44"/>
      <c r="I17" s="44"/>
      <c r="J17" s="45"/>
      <c r="K17" s="32"/>
      <c r="L17" s="35"/>
      <c r="M17" s="36"/>
      <c r="N17" s="36"/>
      <c r="O17" s="36"/>
      <c r="P17" s="36"/>
      <c r="Q17" s="103"/>
      <c r="R17" s="104"/>
    </row>
    <row r="18" spans="1:20">
      <c r="A18" s="32"/>
      <c r="B18" s="106" t="s">
        <v>181</v>
      </c>
      <c r="C18" s="106"/>
      <c r="D18" s="106"/>
      <c r="E18" s="106"/>
      <c r="F18" s="106"/>
      <c r="G18" s="47"/>
      <c r="H18" s="44"/>
      <c r="I18" s="44"/>
      <c r="J18" s="45"/>
      <c r="K18" s="32"/>
      <c r="L18" s="35"/>
      <c r="M18" s="36"/>
      <c r="N18" s="36"/>
      <c r="O18" s="36"/>
      <c r="P18" s="36"/>
      <c r="Q18" s="103"/>
      <c r="R18" s="104"/>
    </row>
    <row r="19" spans="1:20" ht="20.100000000000001" customHeight="1">
      <c r="A19" s="32"/>
      <c r="B19" s="625" t="s">
        <v>434</v>
      </c>
      <c r="C19" s="626"/>
      <c r="D19" s="626"/>
      <c r="E19" s="626"/>
      <c r="F19" s="627"/>
      <c r="G19" s="650" t="s">
        <v>44</v>
      </c>
      <c r="H19" s="651"/>
      <c r="I19" s="652"/>
      <c r="J19" s="656" t="s">
        <v>45</v>
      </c>
      <c r="K19" s="32"/>
      <c r="L19" s="35"/>
      <c r="M19" s="36"/>
      <c r="N19" s="36"/>
      <c r="O19" s="36"/>
      <c r="P19" s="36"/>
      <c r="Q19" s="37"/>
      <c r="R19" s="102" t="s">
        <v>46</v>
      </c>
      <c r="T19" s="584" t="s">
        <v>571</v>
      </c>
    </row>
    <row r="20" spans="1:20" ht="20.100000000000001" customHeight="1">
      <c r="A20" s="32"/>
      <c r="B20" s="48">
        <v>0</v>
      </c>
      <c r="C20" s="48">
        <v>1</v>
      </c>
      <c r="D20" s="48">
        <v>2</v>
      </c>
      <c r="E20" s="48">
        <v>3</v>
      </c>
      <c r="F20" s="48">
        <v>4</v>
      </c>
      <c r="G20" s="653"/>
      <c r="H20" s="654"/>
      <c r="I20" s="655"/>
      <c r="J20" s="657"/>
      <c r="K20" s="32"/>
      <c r="L20" s="35"/>
      <c r="M20" s="36"/>
      <c r="N20" s="36"/>
      <c r="O20" s="36"/>
      <c r="P20" s="36"/>
      <c r="Q20" s="37"/>
      <c r="R20" s="102"/>
    </row>
    <row r="21" spans="1:20" ht="41.25" customHeight="1">
      <c r="A21" s="32"/>
      <c r="B21" s="405"/>
      <c r="C21" s="405"/>
      <c r="D21" s="405"/>
      <c r="E21" s="405"/>
      <c r="F21" s="405"/>
      <c r="G21" s="628" t="s">
        <v>182</v>
      </c>
      <c r="H21" s="629"/>
      <c r="I21" s="629"/>
      <c r="J21" s="58" t="str">
        <f>IF(L21=0,"",IF(L21&lt;=1.5,"Berkembang",IF(L21&lt;=2.5,"Layak",IF(L21&lt;=3.5,"Cakap",IF(L21&lt;=4,"Mahir","")))))</f>
        <v>Mahir</v>
      </c>
      <c r="K21" s="32"/>
      <c r="L21" s="35">
        <f>SUM(M21:M27)/N21*4</f>
        <v>3.5714285714285716</v>
      </c>
      <c r="M21" s="68">
        <f>S21-1</f>
        <v>4</v>
      </c>
      <c r="N21" s="68">
        <f>COUNTA(G21:G27)*4</f>
        <v>28</v>
      </c>
      <c r="O21" s="68"/>
      <c r="P21" s="68"/>
      <c r="Q21" s="103" t="s">
        <v>48</v>
      </c>
      <c r="R21" s="104" t="s">
        <v>183</v>
      </c>
      <c r="S21" s="298">
        <v>5</v>
      </c>
      <c r="T21" s="585" t="s">
        <v>586</v>
      </c>
    </row>
    <row r="22" spans="1:20" ht="36" customHeight="1">
      <c r="A22" s="32"/>
      <c r="B22" s="405"/>
      <c r="C22" s="405"/>
      <c r="D22" s="405"/>
      <c r="E22" s="405"/>
      <c r="F22" s="405"/>
      <c r="G22" s="628" t="s">
        <v>184</v>
      </c>
      <c r="H22" s="629"/>
      <c r="I22" s="629"/>
      <c r="J22" s="61"/>
      <c r="K22" s="32"/>
      <c r="L22" s="35"/>
      <c r="M22" s="68">
        <f t="shared" ref="M22:M27" si="1">S22-1</f>
        <v>4</v>
      </c>
      <c r="N22" s="68"/>
      <c r="O22" s="68"/>
      <c r="P22" s="68"/>
      <c r="Q22" s="103" t="s">
        <v>50</v>
      </c>
      <c r="R22" s="104" t="s">
        <v>531</v>
      </c>
      <c r="S22" s="298">
        <v>5</v>
      </c>
      <c r="T22" s="585" t="s">
        <v>587</v>
      </c>
    </row>
    <row r="23" spans="1:20" ht="59.25" customHeight="1">
      <c r="A23" s="32"/>
      <c r="B23" s="405"/>
      <c r="C23" s="405"/>
      <c r="D23" s="405"/>
      <c r="E23" s="405"/>
      <c r="F23" s="405"/>
      <c r="G23" s="628" t="s">
        <v>185</v>
      </c>
      <c r="H23" s="629"/>
      <c r="I23" s="629"/>
      <c r="J23" s="61"/>
      <c r="K23" s="32"/>
      <c r="L23" s="35"/>
      <c r="M23" s="68">
        <f t="shared" si="1"/>
        <v>4</v>
      </c>
      <c r="N23" s="68"/>
      <c r="O23" s="68"/>
      <c r="P23" s="68"/>
      <c r="Q23" s="103" t="s">
        <v>52</v>
      </c>
      <c r="R23" s="104" t="s">
        <v>532</v>
      </c>
      <c r="S23" s="298">
        <v>5</v>
      </c>
      <c r="T23" s="585" t="s">
        <v>588</v>
      </c>
    </row>
    <row r="24" spans="1:20" ht="30" customHeight="1">
      <c r="A24" s="32"/>
      <c r="B24" s="405"/>
      <c r="C24" s="405"/>
      <c r="D24" s="405"/>
      <c r="E24" s="405"/>
      <c r="F24" s="405"/>
      <c r="G24" s="628" t="s">
        <v>186</v>
      </c>
      <c r="H24" s="629"/>
      <c r="I24" s="629"/>
      <c r="J24" s="61"/>
      <c r="K24" s="32"/>
      <c r="L24" s="35"/>
      <c r="M24" s="68">
        <f t="shared" si="1"/>
        <v>4</v>
      </c>
      <c r="N24" s="68"/>
      <c r="O24" s="68"/>
      <c r="P24" s="68"/>
      <c r="Q24" s="103" t="s">
        <v>54</v>
      </c>
      <c r="R24" s="104" t="s">
        <v>187</v>
      </c>
      <c r="S24" s="298">
        <v>5</v>
      </c>
      <c r="T24" s="585" t="s">
        <v>592</v>
      </c>
    </row>
    <row r="25" spans="1:20" ht="30" customHeight="1">
      <c r="A25" s="32"/>
      <c r="B25" s="405"/>
      <c r="C25" s="405"/>
      <c r="D25" s="405"/>
      <c r="E25" s="405"/>
      <c r="F25" s="405"/>
      <c r="G25" s="628" t="s">
        <v>188</v>
      </c>
      <c r="H25" s="629"/>
      <c r="I25" s="629"/>
      <c r="J25" s="61"/>
      <c r="K25" s="32"/>
      <c r="L25" s="35"/>
      <c r="M25" s="68">
        <f t="shared" si="1"/>
        <v>4</v>
      </c>
      <c r="N25" s="68"/>
      <c r="O25" s="68"/>
      <c r="P25" s="68"/>
      <c r="Q25" s="103" t="s">
        <v>75</v>
      </c>
      <c r="R25" s="104" t="s">
        <v>183</v>
      </c>
      <c r="S25" s="298">
        <v>5</v>
      </c>
      <c r="T25" s="585" t="s">
        <v>589</v>
      </c>
    </row>
    <row r="26" spans="1:20" ht="30" customHeight="1">
      <c r="A26" s="32"/>
      <c r="B26" s="405"/>
      <c r="C26" s="405"/>
      <c r="D26" s="405"/>
      <c r="E26" s="405"/>
      <c r="F26" s="405"/>
      <c r="G26" s="628" t="s">
        <v>189</v>
      </c>
      <c r="H26" s="629"/>
      <c r="I26" s="629"/>
      <c r="J26" s="61"/>
      <c r="K26" s="32"/>
      <c r="L26" s="35"/>
      <c r="M26" s="68">
        <f t="shared" si="1"/>
        <v>3</v>
      </c>
      <c r="N26" s="68"/>
      <c r="O26" s="68"/>
      <c r="P26" s="68"/>
      <c r="Q26" s="103" t="s">
        <v>190</v>
      </c>
      <c r="R26" s="104" t="s">
        <v>533</v>
      </c>
      <c r="S26" s="298">
        <v>4</v>
      </c>
      <c r="T26" s="585" t="s">
        <v>590</v>
      </c>
    </row>
    <row r="27" spans="1:20" ht="30" customHeight="1">
      <c r="A27" s="32"/>
      <c r="B27" s="405"/>
      <c r="C27" s="405"/>
      <c r="D27" s="405"/>
      <c r="E27" s="405"/>
      <c r="F27" s="405"/>
      <c r="G27" s="628" t="s">
        <v>191</v>
      </c>
      <c r="H27" s="629"/>
      <c r="I27" s="629"/>
      <c r="J27" s="62"/>
      <c r="K27" s="32"/>
      <c r="L27" s="35"/>
      <c r="M27" s="68">
        <f t="shared" si="1"/>
        <v>2</v>
      </c>
      <c r="N27" s="68"/>
      <c r="O27" s="68"/>
      <c r="P27" s="68"/>
      <c r="Q27" s="103" t="s">
        <v>192</v>
      </c>
      <c r="R27" s="104" t="s">
        <v>193</v>
      </c>
      <c r="S27" s="298">
        <v>3</v>
      </c>
      <c r="T27" s="585" t="s">
        <v>591</v>
      </c>
    </row>
    <row r="28" spans="1:20" ht="20.100000000000001" customHeight="1">
      <c r="A28" s="32"/>
      <c r="B28" s="632" t="str">
        <f>J19&amp;""</f>
        <v>TINGKAT KOMPETENSI</v>
      </c>
      <c r="C28" s="633"/>
      <c r="D28" s="633"/>
      <c r="E28" s="633"/>
      <c r="F28" s="633"/>
      <c r="G28" s="633"/>
      <c r="H28" s="633"/>
      <c r="I28" s="633"/>
      <c r="J28" s="634"/>
      <c r="K28" s="32"/>
      <c r="L28" s="35"/>
      <c r="M28" s="68"/>
      <c r="N28" s="68"/>
      <c r="O28" s="68"/>
      <c r="P28" s="68"/>
      <c r="Q28" s="105"/>
      <c r="R28" s="104"/>
    </row>
    <row r="29" spans="1:20" ht="20.100000000000001" customHeight="1" thickBot="1">
      <c r="A29" s="32"/>
      <c r="B29" s="619" t="s">
        <v>57</v>
      </c>
      <c r="C29" s="620"/>
      <c r="D29" s="620"/>
      <c r="E29" s="620"/>
      <c r="F29" s="621"/>
      <c r="G29" s="70" t="s">
        <v>58</v>
      </c>
      <c r="H29" s="69" t="s">
        <v>59</v>
      </c>
      <c r="I29" s="69" t="s">
        <v>60</v>
      </c>
      <c r="J29" s="71" t="s">
        <v>61</v>
      </c>
      <c r="K29" s="32"/>
      <c r="L29" s="35"/>
      <c r="M29" s="68"/>
      <c r="N29" s="68"/>
      <c r="O29" s="68"/>
      <c r="P29" s="68"/>
      <c r="Q29" s="105"/>
      <c r="R29" s="104"/>
    </row>
    <row r="30" spans="1:20" ht="20.100000000000001" customHeight="1" thickTop="1" thickBot="1">
      <c r="A30" s="32"/>
      <c r="B30" s="610" t="str">
        <f>IF(J21="Berkembang","v","")</f>
        <v/>
      </c>
      <c r="C30" s="611"/>
      <c r="D30" s="611"/>
      <c r="E30" s="611"/>
      <c r="F30" s="612"/>
      <c r="G30" s="72" t="str">
        <f>IF(J21="Layak","v","")</f>
        <v/>
      </c>
      <c r="H30" s="72" t="str">
        <f>IF(J21="Cakap","v","")</f>
        <v/>
      </c>
      <c r="I30" s="72" t="str">
        <f>IF(J21="Mahir","v","")</f>
        <v>v</v>
      </c>
      <c r="J30" s="82">
        <f>IF(J21="Berkembang",1,IF(J21="Layak",2,IF(J21="Cakap",3,IF(J21="Mahir",4,""))))</f>
        <v>4</v>
      </c>
      <c r="K30" s="32"/>
      <c r="L30" s="74" t="s">
        <v>194</v>
      </c>
      <c r="M30" s="68">
        <f>IF(COUNTA(B30)=1,1,0)</f>
        <v>1</v>
      </c>
      <c r="N30" s="68">
        <f>IF(COUNTA(G30)=1,2,0)</f>
        <v>2</v>
      </c>
      <c r="O30" s="68">
        <f>IF(COUNTA(H30)=1,3,0)</f>
        <v>3</v>
      </c>
      <c r="P30" s="68">
        <f>IF(COUNTA(I30)=1,4,0)</f>
        <v>4</v>
      </c>
      <c r="Q30" s="103"/>
      <c r="R30" s="104"/>
    </row>
    <row r="31" spans="1:20" ht="210.75" customHeight="1" thickTop="1">
      <c r="A31" s="32"/>
      <c r="B31" s="622" t="s">
        <v>195</v>
      </c>
      <c r="C31" s="623"/>
      <c r="D31" s="623"/>
      <c r="E31" s="623"/>
      <c r="F31" s="624"/>
      <c r="G31" s="76" t="s">
        <v>196</v>
      </c>
      <c r="H31" s="76" t="s">
        <v>197</v>
      </c>
      <c r="I31" s="76" t="s">
        <v>198</v>
      </c>
      <c r="J31" s="77"/>
      <c r="K31" s="32"/>
      <c r="L31" s="35"/>
      <c r="M31" s="78"/>
      <c r="N31" s="78"/>
      <c r="O31" s="78"/>
      <c r="P31" s="78"/>
      <c r="Q31" s="103"/>
      <c r="R31" s="104"/>
    </row>
    <row r="32" spans="1:20">
      <c r="A32" s="32"/>
      <c r="B32" s="83"/>
      <c r="C32" s="83"/>
      <c r="D32" s="83"/>
      <c r="E32" s="83"/>
      <c r="F32" s="83"/>
      <c r="G32" s="83"/>
      <c r="H32" s="84"/>
      <c r="I32" s="84"/>
      <c r="J32" s="85"/>
      <c r="K32" s="32"/>
      <c r="L32" s="35"/>
      <c r="M32" s="36"/>
      <c r="N32" s="36"/>
      <c r="O32" s="36"/>
      <c r="P32" s="36"/>
      <c r="Q32" s="103"/>
      <c r="R32" s="104"/>
    </row>
    <row r="33" spans="1:18">
      <c r="A33" s="32"/>
      <c r="B33" s="33"/>
      <c r="C33" s="33"/>
      <c r="D33" s="33"/>
      <c r="E33" s="33"/>
      <c r="F33" s="33"/>
      <c r="G33" s="32"/>
      <c r="H33" s="32"/>
      <c r="I33" s="32"/>
      <c r="J33" s="34"/>
      <c r="K33" s="32"/>
      <c r="L33" s="35"/>
      <c r="M33" s="36"/>
      <c r="N33" s="36"/>
      <c r="O33" s="36"/>
      <c r="P33" s="36"/>
      <c r="Q33" s="37"/>
      <c r="R33" s="107"/>
    </row>
  </sheetData>
  <protectedRanges>
    <protectedRange sqref="B8:F12 B21:F27" name="Range4_1_6"/>
  </protectedRanges>
  <mergeCells count="26">
    <mergeCell ref="G10:I10"/>
    <mergeCell ref="G21:I21"/>
    <mergeCell ref="G22:I22"/>
    <mergeCell ref="G6:I7"/>
    <mergeCell ref="J6:J7"/>
    <mergeCell ref="G19:I20"/>
    <mergeCell ref="J19:J20"/>
    <mergeCell ref="B13:J13"/>
    <mergeCell ref="B6:F6"/>
    <mergeCell ref="G11:I11"/>
    <mergeCell ref="G23:I23"/>
    <mergeCell ref="B29:F29"/>
    <mergeCell ref="B30:F30"/>
    <mergeCell ref="B31:F31"/>
    <mergeCell ref="G8:I8"/>
    <mergeCell ref="G12:I12"/>
    <mergeCell ref="B28:J28"/>
    <mergeCell ref="B14:F14"/>
    <mergeCell ref="B16:F16"/>
    <mergeCell ref="B15:F15"/>
    <mergeCell ref="B19:F19"/>
    <mergeCell ref="G24:I24"/>
    <mergeCell ref="G25:I25"/>
    <mergeCell ref="G26:I26"/>
    <mergeCell ref="G27:I27"/>
    <mergeCell ref="G9:I9"/>
  </mergeCells>
  <conditionalFormatting sqref="G15">
    <cfRule type="cellIs" dxfId="158" priority="7" operator="between">
      <formula>"v"</formula>
      <formula>"v"</formula>
    </cfRule>
  </conditionalFormatting>
  <conditionalFormatting sqref="H15">
    <cfRule type="cellIs" dxfId="157" priority="6" operator="between">
      <formula>"v"</formula>
      <formula>"v"</formula>
    </cfRule>
  </conditionalFormatting>
  <conditionalFormatting sqref="I15">
    <cfRule type="cellIs" dxfId="156" priority="5" operator="between">
      <formula>"v"</formula>
      <formula>"v"</formula>
    </cfRule>
  </conditionalFormatting>
  <conditionalFormatting sqref="B15">
    <cfRule type="cellIs" dxfId="155" priority="8" operator="between">
      <formula>"v"</formula>
      <formula>"v"</formula>
    </cfRule>
  </conditionalFormatting>
  <conditionalFormatting sqref="H30">
    <cfRule type="cellIs" dxfId="154" priority="2" operator="between">
      <formula>"v"</formula>
      <formula>"v"</formula>
    </cfRule>
  </conditionalFormatting>
  <conditionalFormatting sqref="B30">
    <cfRule type="cellIs" dxfId="153" priority="4" operator="between">
      <formula>"v"</formula>
      <formula>"v"</formula>
    </cfRule>
  </conditionalFormatting>
  <conditionalFormatting sqref="G30">
    <cfRule type="cellIs" dxfId="152" priority="3" operator="between">
      <formula>"v"</formula>
      <formula>"v"</formula>
    </cfRule>
  </conditionalFormatting>
  <conditionalFormatting sqref="I30">
    <cfRule type="cellIs" dxfId="151" priority="1" operator="between">
      <formula>"v"</formula>
      <formula>"v"</formula>
    </cfRule>
  </conditionalFormatting>
  <hyperlinks>
    <hyperlink ref="L15" location="'A1'!A1" display="A1"/>
    <hyperlink ref="L30" location="'A1'!A1" display="A1"/>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Option Button 1">
              <controlPr defaultSize="0" autoFill="0" autoLine="0" autoPict="0">
                <anchor moveWithCells="1">
                  <from>
                    <xdr:col>1</xdr:col>
                    <xdr:colOff>28575</xdr:colOff>
                    <xdr:row>7</xdr:row>
                    <xdr:rowOff>114300</xdr:rowOff>
                  </from>
                  <to>
                    <xdr:col>1</xdr:col>
                    <xdr:colOff>228600</xdr:colOff>
                    <xdr:row>7</xdr:row>
                    <xdr:rowOff>304800</xdr:rowOff>
                  </to>
                </anchor>
              </controlPr>
            </control>
          </mc:Choice>
        </mc:AlternateContent>
        <mc:AlternateContent xmlns:mc="http://schemas.openxmlformats.org/markup-compatibility/2006">
          <mc:Choice Requires="x14">
            <control shapeId="4098" r:id="rId4" name="Option Button 2">
              <controlPr defaultSize="0" autoFill="0" autoLine="0" autoPict="0">
                <anchor moveWithCells="1">
                  <from>
                    <xdr:col>2</xdr:col>
                    <xdr:colOff>28575</xdr:colOff>
                    <xdr:row>7</xdr:row>
                    <xdr:rowOff>123825</xdr:rowOff>
                  </from>
                  <to>
                    <xdr:col>2</xdr:col>
                    <xdr:colOff>228600</xdr:colOff>
                    <xdr:row>7</xdr:row>
                    <xdr:rowOff>314325</xdr:rowOff>
                  </to>
                </anchor>
              </controlPr>
            </control>
          </mc:Choice>
        </mc:AlternateContent>
        <mc:AlternateContent xmlns:mc="http://schemas.openxmlformats.org/markup-compatibility/2006">
          <mc:Choice Requires="x14">
            <control shapeId="4099" r:id="rId5" name="Option Button 3">
              <controlPr defaultSize="0" autoFill="0" autoLine="0" autoPict="0">
                <anchor moveWithCells="1">
                  <from>
                    <xdr:col>3</xdr:col>
                    <xdr:colOff>28575</xdr:colOff>
                    <xdr:row>7</xdr:row>
                    <xdr:rowOff>123825</xdr:rowOff>
                  </from>
                  <to>
                    <xdr:col>3</xdr:col>
                    <xdr:colOff>228600</xdr:colOff>
                    <xdr:row>7</xdr:row>
                    <xdr:rowOff>314325</xdr:rowOff>
                  </to>
                </anchor>
              </controlPr>
            </control>
          </mc:Choice>
        </mc:AlternateContent>
        <mc:AlternateContent xmlns:mc="http://schemas.openxmlformats.org/markup-compatibility/2006">
          <mc:Choice Requires="x14">
            <control shapeId="4100" r:id="rId6" name="Option Button 4">
              <controlPr defaultSize="0" autoFill="0" autoLine="0" autoPict="0">
                <anchor moveWithCells="1">
                  <from>
                    <xdr:col>4</xdr:col>
                    <xdr:colOff>28575</xdr:colOff>
                    <xdr:row>7</xdr:row>
                    <xdr:rowOff>114300</xdr:rowOff>
                  </from>
                  <to>
                    <xdr:col>4</xdr:col>
                    <xdr:colOff>228600</xdr:colOff>
                    <xdr:row>7</xdr:row>
                    <xdr:rowOff>304800</xdr:rowOff>
                  </to>
                </anchor>
              </controlPr>
            </control>
          </mc:Choice>
        </mc:AlternateContent>
        <mc:AlternateContent xmlns:mc="http://schemas.openxmlformats.org/markup-compatibility/2006">
          <mc:Choice Requires="x14">
            <control shapeId="4101" r:id="rId7" name="Option Button 5">
              <controlPr defaultSize="0" autoFill="0" autoLine="0" autoPict="0">
                <anchor moveWithCells="1">
                  <from>
                    <xdr:col>5</xdr:col>
                    <xdr:colOff>28575</xdr:colOff>
                    <xdr:row>7</xdr:row>
                    <xdr:rowOff>123825</xdr:rowOff>
                  </from>
                  <to>
                    <xdr:col>5</xdr:col>
                    <xdr:colOff>228600</xdr:colOff>
                    <xdr:row>7</xdr:row>
                    <xdr:rowOff>314325</xdr:rowOff>
                  </to>
                </anchor>
              </controlPr>
            </control>
          </mc:Choice>
        </mc:AlternateContent>
        <mc:AlternateContent xmlns:mc="http://schemas.openxmlformats.org/markup-compatibility/2006">
          <mc:Choice Requires="x14">
            <control shapeId="4102" r:id="rId8" name="Group Box 6">
              <controlPr defaultSize="0" autoFill="0" autoPict="0">
                <anchor moveWithCells="1">
                  <from>
                    <xdr:col>1</xdr:col>
                    <xdr:colOff>28575</xdr:colOff>
                    <xdr:row>7</xdr:row>
                    <xdr:rowOff>28575</xdr:rowOff>
                  </from>
                  <to>
                    <xdr:col>6</xdr:col>
                    <xdr:colOff>0</xdr:colOff>
                    <xdr:row>7</xdr:row>
                    <xdr:rowOff>361950</xdr:rowOff>
                  </to>
                </anchor>
              </controlPr>
            </control>
          </mc:Choice>
        </mc:AlternateContent>
        <mc:AlternateContent xmlns:mc="http://schemas.openxmlformats.org/markup-compatibility/2006">
          <mc:Choice Requires="x14">
            <control shapeId="4103" r:id="rId9" name="Option Button 7">
              <controlPr defaultSize="0" autoFill="0" autoLine="0" autoPict="0">
                <anchor moveWithCells="1">
                  <from>
                    <xdr:col>1</xdr:col>
                    <xdr:colOff>28575</xdr:colOff>
                    <xdr:row>8</xdr:row>
                    <xdr:rowOff>57150</xdr:rowOff>
                  </from>
                  <to>
                    <xdr:col>1</xdr:col>
                    <xdr:colOff>228600</xdr:colOff>
                    <xdr:row>8</xdr:row>
                    <xdr:rowOff>247650</xdr:rowOff>
                  </to>
                </anchor>
              </controlPr>
            </control>
          </mc:Choice>
        </mc:AlternateContent>
        <mc:AlternateContent xmlns:mc="http://schemas.openxmlformats.org/markup-compatibility/2006">
          <mc:Choice Requires="x14">
            <control shapeId="4104" r:id="rId10" name="Option Button 8">
              <controlPr defaultSize="0" autoFill="0" autoLine="0" autoPict="0">
                <anchor moveWithCells="1">
                  <from>
                    <xdr:col>2</xdr:col>
                    <xdr:colOff>28575</xdr:colOff>
                    <xdr:row>8</xdr:row>
                    <xdr:rowOff>57150</xdr:rowOff>
                  </from>
                  <to>
                    <xdr:col>2</xdr:col>
                    <xdr:colOff>228600</xdr:colOff>
                    <xdr:row>8</xdr:row>
                    <xdr:rowOff>247650</xdr:rowOff>
                  </to>
                </anchor>
              </controlPr>
            </control>
          </mc:Choice>
        </mc:AlternateContent>
        <mc:AlternateContent xmlns:mc="http://schemas.openxmlformats.org/markup-compatibility/2006">
          <mc:Choice Requires="x14">
            <control shapeId="4105" r:id="rId11" name="Option Button 9">
              <controlPr defaultSize="0" autoFill="0" autoLine="0" autoPict="0">
                <anchor moveWithCells="1">
                  <from>
                    <xdr:col>3</xdr:col>
                    <xdr:colOff>28575</xdr:colOff>
                    <xdr:row>8</xdr:row>
                    <xdr:rowOff>66675</xdr:rowOff>
                  </from>
                  <to>
                    <xdr:col>3</xdr:col>
                    <xdr:colOff>228600</xdr:colOff>
                    <xdr:row>8</xdr:row>
                    <xdr:rowOff>257175</xdr:rowOff>
                  </to>
                </anchor>
              </controlPr>
            </control>
          </mc:Choice>
        </mc:AlternateContent>
        <mc:AlternateContent xmlns:mc="http://schemas.openxmlformats.org/markup-compatibility/2006">
          <mc:Choice Requires="x14">
            <control shapeId="4106" r:id="rId12" name="Option Button 10">
              <controlPr defaultSize="0" autoFill="0" autoLine="0" autoPict="0">
                <anchor moveWithCells="1">
                  <from>
                    <xdr:col>4</xdr:col>
                    <xdr:colOff>28575</xdr:colOff>
                    <xdr:row>8</xdr:row>
                    <xdr:rowOff>57150</xdr:rowOff>
                  </from>
                  <to>
                    <xdr:col>4</xdr:col>
                    <xdr:colOff>228600</xdr:colOff>
                    <xdr:row>8</xdr:row>
                    <xdr:rowOff>247650</xdr:rowOff>
                  </to>
                </anchor>
              </controlPr>
            </control>
          </mc:Choice>
        </mc:AlternateContent>
        <mc:AlternateContent xmlns:mc="http://schemas.openxmlformats.org/markup-compatibility/2006">
          <mc:Choice Requires="x14">
            <control shapeId="4107" r:id="rId13" name="Option Button 11">
              <controlPr defaultSize="0" autoFill="0" autoLine="0" autoPict="0">
                <anchor moveWithCells="1">
                  <from>
                    <xdr:col>5</xdr:col>
                    <xdr:colOff>28575</xdr:colOff>
                    <xdr:row>8</xdr:row>
                    <xdr:rowOff>57150</xdr:rowOff>
                  </from>
                  <to>
                    <xdr:col>5</xdr:col>
                    <xdr:colOff>228600</xdr:colOff>
                    <xdr:row>8</xdr:row>
                    <xdr:rowOff>247650</xdr:rowOff>
                  </to>
                </anchor>
              </controlPr>
            </control>
          </mc:Choice>
        </mc:AlternateContent>
        <mc:AlternateContent xmlns:mc="http://schemas.openxmlformats.org/markup-compatibility/2006">
          <mc:Choice Requires="x14">
            <control shapeId="4108" r:id="rId14" name="Group Box 12">
              <controlPr defaultSize="0" autoFill="0" autoPict="0">
                <anchor moveWithCells="1">
                  <from>
                    <xdr:col>1</xdr:col>
                    <xdr:colOff>28575</xdr:colOff>
                    <xdr:row>8</xdr:row>
                    <xdr:rowOff>28575</xdr:rowOff>
                  </from>
                  <to>
                    <xdr:col>6</xdr:col>
                    <xdr:colOff>0</xdr:colOff>
                    <xdr:row>8</xdr:row>
                    <xdr:rowOff>333375</xdr:rowOff>
                  </to>
                </anchor>
              </controlPr>
            </control>
          </mc:Choice>
        </mc:AlternateContent>
        <mc:AlternateContent xmlns:mc="http://schemas.openxmlformats.org/markup-compatibility/2006">
          <mc:Choice Requires="x14">
            <control shapeId="4109" r:id="rId15" name="Option Button 13">
              <controlPr defaultSize="0" autoFill="0" autoLine="0" autoPict="0">
                <anchor moveWithCells="1">
                  <from>
                    <xdr:col>1</xdr:col>
                    <xdr:colOff>28575</xdr:colOff>
                    <xdr:row>9</xdr:row>
                    <xdr:rowOff>76200</xdr:rowOff>
                  </from>
                  <to>
                    <xdr:col>1</xdr:col>
                    <xdr:colOff>228600</xdr:colOff>
                    <xdr:row>9</xdr:row>
                    <xdr:rowOff>266700</xdr:rowOff>
                  </to>
                </anchor>
              </controlPr>
            </control>
          </mc:Choice>
        </mc:AlternateContent>
        <mc:AlternateContent xmlns:mc="http://schemas.openxmlformats.org/markup-compatibility/2006">
          <mc:Choice Requires="x14">
            <control shapeId="4110" r:id="rId16" name="Option Button 14">
              <controlPr defaultSize="0" autoFill="0" autoLine="0" autoPict="0">
                <anchor moveWithCells="1">
                  <from>
                    <xdr:col>2</xdr:col>
                    <xdr:colOff>28575</xdr:colOff>
                    <xdr:row>9</xdr:row>
                    <xdr:rowOff>95250</xdr:rowOff>
                  </from>
                  <to>
                    <xdr:col>2</xdr:col>
                    <xdr:colOff>228600</xdr:colOff>
                    <xdr:row>9</xdr:row>
                    <xdr:rowOff>285750</xdr:rowOff>
                  </to>
                </anchor>
              </controlPr>
            </control>
          </mc:Choice>
        </mc:AlternateContent>
        <mc:AlternateContent xmlns:mc="http://schemas.openxmlformats.org/markup-compatibility/2006">
          <mc:Choice Requires="x14">
            <control shapeId="4111" r:id="rId17" name="Option Button 15">
              <controlPr defaultSize="0" autoFill="0" autoLine="0" autoPict="0">
                <anchor moveWithCells="1">
                  <from>
                    <xdr:col>3</xdr:col>
                    <xdr:colOff>28575</xdr:colOff>
                    <xdr:row>9</xdr:row>
                    <xdr:rowOff>104775</xdr:rowOff>
                  </from>
                  <to>
                    <xdr:col>3</xdr:col>
                    <xdr:colOff>228600</xdr:colOff>
                    <xdr:row>9</xdr:row>
                    <xdr:rowOff>295275</xdr:rowOff>
                  </to>
                </anchor>
              </controlPr>
            </control>
          </mc:Choice>
        </mc:AlternateContent>
        <mc:AlternateContent xmlns:mc="http://schemas.openxmlformats.org/markup-compatibility/2006">
          <mc:Choice Requires="x14">
            <control shapeId="4112" r:id="rId18" name="Option Button 16">
              <controlPr defaultSize="0" autoFill="0" autoLine="0" autoPict="0">
                <anchor moveWithCells="1">
                  <from>
                    <xdr:col>4</xdr:col>
                    <xdr:colOff>28575</xdr:colOff>
                    <xdr:row>9</xdr:row>
                    <xdr:rowOff>95250</xdr:rowOff>
                  </from>
                  <to>
                    <xdr:col>4</xdr:col>
                    <xdr:colOff>228600</xdr:colOff>
                    <xdr:row>9</xdr:row>
                    <xdr:rowOff>285750</xdr:rowOff>
                  </to>
                </anchor>
              </controlPr>
            </control>
          </mc:Choice>
        </mc:AlternateContent>
        <mc:AlternateContent xmlns:mc="http://schemas.openxmlformats.org/markup-compatibility/2006">
          <mc:Choice Requires="x14">
            <control shapeId="4113" r:id="rId19" name="Option Button 17">
              <controlPr defaultSize="0" autoFill="0" autoLine="0" autoPict="0">
                <anchor moveWithCells="1">
                  <from>
                    <xdr:col>5</xdr:col>
                    <xdr:colOff>28575</xdr:colOff>
                    <xdr:row>9</xdr:row>
                    <xdr:rowOff>95250</xdr:rowOff>
                  </from>
                  <to>
                    <xdr:col>5</xdr:col>
                    <xdr:colOff>228600</xdr:colOff>
                    <xdr:row>9</xdr:row>
                    <xdr:rowOff>285750</xdr:rowOff>
                  </to>
                </anchor>
              </controlPr>
            </control>
          </mc:Choice>
        </mc:AlternateContent>
        <mc:AlternateContent xmlns:mc="http://schemas.openxmlformats.org/markup-compatibility/2006">
          <mc:Choice Requires="x14">
            <control shapeId="4114" r:id="rId20" name="Group Box 18">
              <controlPr defaultSize="0" autoFill="0" autoPict="0">
                <anchor moveWithCells="1">
                  <from>
                    <xdr:col>1</xdr:col>
                    <xdr:colOff>28575</xdr:colOff>
                    <xdr:row>9</xdr:row>
                    <xdr:rowOff>28575</xdr:rowOff>
                  </from>
                  <to>
                    <xdr:col>6</xdr:col>
                    <xdr:colOff>0</xdr:colOff>
                    <xdr:row>9</xdr:row>
                    <xdr:rowOff>333375</xdr:rowOff>
                  </to>
                </anchor>
              </controlPr>
            </control>
          </mc:Choice>
        </mc:AlternateContent>
        <mc:AlternateContent xmlns:mc="http://schemas.openxmlformats.org/markup-compatibility/2006">
          <mc:Choice Requires="x14">
            <control shapeId="4115" r:id="rId21" name="Option Button 19">
              <controlPr defaultSize="0" autoFill="0" autoLine="0" autoPict="0">
                <anchor moveWithCells="1">
                  <from>
                    <xdr:col>1</xdr:col>
                    <xdr:colOff>28575</xdr:colOff>
                    <xdr:row>10</xdr:row>
                    <xdr:rowOff>95250</xdr:rowOff>
                  </from>
                  <to>
                    <xdr:col>1</xdr:col>
                    <xdr:colOff>228600</xdr:colOff>
                    <xdr:row>10</xdr:row>
                    <xdr:rowOff>285750</xdr:rowOff>
                  </to>
                </anchor>
              </controlPr>
            </control>
          </mc:Choice>
        </mc:AlternateContent>
        <mc:AlternateContent xmlns:mc="http://schemas.openxmlformats.org/markup-compatibility/2006">
          <mc:Choice Requires="x14">
            <control shapeId="4116" r:id="rId22" name="Option Button 20">
              <controlPr defaultSize="0" autoFill="0" autoLine="0" autoPict="0">
                <anchor moveWithCells="1">
                  <from>
                    <xdr:col>2</xdr:col>
                    <xdr:colOff>28575</xdr:colOff>
                    <xdr:row>10</xdr:row>
                    <xdr:rowOff>104775</xdr:rowOff>
                  </from>
                  <to>
                    <xdr:col>2</xdr:col>
                    <xdr:colOff>228600</xdr:colOff>
                    <xdr:row>10</xdr:row>
                    <xdr:rowOff>295275</xdr:rowOff>
                  </to>
                </anchor>
              </controlPr>
            </control>
          </mc:Choice>
        </mc:AlternateContent>
        <mc:AlternateContent xmlns:mc="http://schemas.openxmlformats.org/markup-compatibility/2006">
          <mc:Choice Requires="x14">
            <control shapeId="4117" r:id="rId23" name="Option Button 21">
              <controlPr defaultSize="0" autoFill="0" autoLine="0" autoPict="0">
                <anchor moveWithCells="1">
                  <from>
                    <xdr:col>3</xdr:col>
                    <xdr:colOff>28575</xdr:colOff>
                    <xdr:row>10</xdr:row>
                    <xdr:rowOff>104775</xdr:rowOff>
                  </from>
                  <to>
                    <xdr:col>3</xdr:col>
                    <xdr:colOff>228600</xdr:colOff>
                    <xdr:row>10</xdr:row>
                    <xdr:rowOff>295275</xdr:rowOff>
                  </to>
                </anchor>
              </controlPr>
            </control>
          </mc:Choice>
        </mc:AlternateContent>
        <mc:AlternateContent xmlns:mc="http://schemas.openxmlformats.org/markup-compatibility/2006">
          <mc:Choice Requires="x14">
            <control shapeId="4118" r:id="rId24" name="Option Button 22">
              <controlPr defaultSize="0" autoFill="0" autoLine="0" autoPict="0">
                <anchor moveWithCells="1">
                  <from>
                    <xdr:col>4</xdr:col>
                    <xdr:colOff>28575</xdr:colOff>
                    <xdr:row>10</xdr:row>
                    <xdr:rowOff>114300</xdr:rowOff>
                  </from>
                  <to>
                    <xdr:col>4</xdr:col>
                    <xdr:colOff>228600</xdr:colOff>
                    <xdr:row>10</xdr:row>
                    <xdr:rowOff>304800</xdr:rowOff>
                  </to>
                </anchor>
              </controlPr>
            </control>
          </mc:Choice>
        </mc:AlternateContent>
        <mc:AlternateContent xmlns:mc="http://schemas.openxmlformats.org/markup-compatibility/2006">
          <mc:Choice Requires="x14">
            <control shapeId="4119" r:id="rId25" name="Option Button 23">
              <controlPr defaultSize="0" autoFill="0" autoLine="0" autoPict="0">
                <anchor moveWithCells="1">
                  <from>
                    <xdr:col>5</xdr:col>
                    <xdr:colOff>28575</xdr:colOff>
                    <xdr:row>10</xdr:row>
                    <xdr:rowOff>104775</xdr:rowOff>
                  </from>
                  <to>
                    <xdr:col>5</xdr:col>
                    <xdr:colOff>228600</xdr:colOff>
                    <xdr:row>10</xdr:row>
                    <xdr:rowOff>295275</xdr:rowOff>
                  </to>
                </anchor>
              </controlPr>
            </control>
          </mc:Choice>
        </mc:AlternateContent>
        <mc:AlternateContent xmlns:mc="http://schemas.openxmlformats.org/markup-compatibility/2006">
          <mc:Choice Requires="x14">
            <control shapeId="4120" r:id="rId26" name="Group Box 24">
              <controlPr defaultSize="0" autoFill="0" autoPict="0">
                <anchor moveWithCells="1">
                  <from>
                    <xdr:col>1</xdr:col>
                    <xdr:colOff>28575</xdr:colOff>
                    <xdr:row>10</xdr:row>
                    <xdr:rowOff>28575</xdr:rowOff>
                  </from>
                  <to>
                    <xdr:col>6</xdr:col>
                    <xdr:colOff>0</xdr:colOff>
                    <xdr:row>10</xdr:row>
                    <xdr:rowOff>333375</xdr:rowOff>
                  </to>
                </anchor>
              </controlPr>
            </control>
          </mc:Choice>
        </mc:AlternateContent>
        <mc:AlternateContent xmlns:mc="http://schemas.openxmlformats.org/markup-compatibility/2006">
          <mc:Choice Requires="x14">
            <control shapeId="4121" r:id="rId27" name="Option Button 25">
              <controlPr defaultSize="0" autoFill="0" autoLine="0" autoPict="0">
                <anchor moveWithCells="1">
                  <from>
                    <xdr:col>1</xdr:col>
                    <xdr:colOff>28575</xdr:colOff>
                    <xdr:row>11</xdr:row>
                    <xdr:rowOff>95250</xdr:rowOff>
                  </from>
                  <to>
                    <xdr:col>1</xdr:col>
                    <xdr:colOff>228600</xdr:colOff>
                    <xdr:row>11</xdr:row>
                    <xdr:rowOff>285750</xdr:rowOff>
                  </to>
                </anchor>
              </controlPr>
            </control>
          </mc:Choice>
        </mc:AlternateContent>
        <mc:AlternateContent xmlns:mc="http://schemas.openxmlformats.org/markup-compatibility/2006">
          <mc:Choice Requires="x14">
            <control shapeId="4122" r:id="rId28" name="Option Button 26">
              <controlPr defaultSize="0" autoFill="0" autoLine="0" autoPict="0">
                <anchor moveWithCells="1">
                  <from>
                    <xdr:col>2</xdr:col>
                    <xdr:colOff>28575</xdr:colOff>
                    <xdr:row>11</xdr:row>
                    <xdr:rowOff>95250</xdr:rowOff>
                  </from>
                  <to>
                    <xdr:col>2</xdr:col>
                    <xdr:colOff>228600</xdr:colOff>
                    <xdr:row>11</xdr:row>
                    <xdr:rowOff>285750</xdr:rowOff>
                  </to>
                </anchor>
              </controlPr>
            </control>
          </mc:Choice>
        </mc:AlternateContent>
        <mc:AlternateContent xmlns:mc="http://schemas.openxmlformats.org/markup-compatibility/2006">
          <mc:Choice Requires="x14">
            <control shapeId="4123" r:id="rId29" name="Option Button 27">
              <controlPr defaultSize="0" autoFill="0" autoLine="0" autoPict="0">
                <anchor moveWithCells="1">
                  <from>
                    <xdr:col>3</xdr:col>
                    <xdr:colOff>28575</xdr:colOff>
                    <xdr:row>11</xdr:row>
                    <xdr:rowOff>95250</xdr:rowOff>
                  </from>
                  <to>
                    <xdr:col>3</xdr:col>
                    <xdr:colOff>228600</xdr:colOff>
                    <xdr:row>11</xdr:row>
                    <xdr:rowOff>285750</xdr:rowOff>
                  </to>
                </anchor>
              </controlPr>
            </control>
          </mc:Choice>
        </mc:AlternateContent>
        <mc:AlternateContent xmlns:mc="http://schemas.openxmlformats.org/markup-compatibility/2006">
          <mc:Choice Requires="x14">
            <control shapeId="4124" r:id="rId30" name="Option Button 28">
              <controlPr defaultSize="0" autoFill="0" autoLine="0" autoPict="0">
                <anchor moveWithCells="1">
                  <from>
                    <xdr:col>4</xdr:col>
                    <xdr:colOff>28575</xdr:colOff>
                    <xdr:row>11</xdr:row>
                    <xdr:rowOff>104775</xdr:rowOff>
                  </from>
                  <to>
                    <xdr:col>4</xdr:col>
                    <xdr:colOff>228600</xdr:colOff>
                    <xdr:row>11</xdr:row>
                    <xdr:rowOff>295275</xdr:rowOff>
                  </to>
                </anchor>
              </controlPr>
            </control>
          </mc:Choice>
        </mc:AlternateContent>
        <mc:AlternateContent xmlns:mc="http://schemas.openxmlformats.org/markup-compatibility/2006">
          <mc:Choice Requires="x14">
            <control shapeId="4125" r:id="rId31" name="Option Button 29">
              <controlPr defaultSize="0" autoFill="0" autoLine="0" autoPict="0">
                <anchor moveWithCells="1">
                  <from>
                    <xdr:col>5</xdr:col>
                    <xdr:colOff>28575</xdr:colOff>
                    <xdr:row>11</xdr:row>
                    <xdr:rowOff>104775</xdr:rowOff>
                  </from>
                  <to>
                    <xdr:col>5</xdr:col>
                    <xdr:colOff>228600</xdr:colOff>
                    <xdr:row>11</xdr:row>
                    <xdr:rowOff>295275</xdr:rowOff>
                  </to>
                </anchor>
              </controlPr>
            </control>
          </mc:Choice>
        </mc:AlternateContent>
        <mc:AlternateContent xmlns:mc="http://schemas.openxmlformats.org/markup-compatibility/2006">
          <mc:Choice Requires="x14">
            <control shapeId="4126" r:id="rId32" name="Group Box 30">
              <controlPr defaultSize="0" autoFill="0" autoPict="0">
                <anchor moveWithCells="1">
                  <from>
                    <xdr:col>1</xdr:col>
                    <xdr:colOff>28575</xdr:colOff>
                    <xdr:row>11</xdr:row>
                    <xdr:rowOff>28575</xdr:rowOff>
                  </from>
                  <to>
                    <xdr:col>6</xdr:col>
                    <xdr:colOff>0</xdr:colOff>
                    <xdr:row>11</xdr:row>
                    <xdr:rowOff>333375</xdr:rowOff>
                  </to>
                </anchor>
              </controlPr>
            </control>
          </mc:Choice>
        </mc:AlternateContent>
        <mc:AlternateContent xmlns:mc="http://schemas.openxmlformats.org/markup-compatibility/2006">
          <mc:Choice Requires="x14">
            <control shapeId="4127" r:id="rId33" name="Option Button 31">
              <controlPr defaultSize="0" autoFill="0" autoLine="0" autoPict="0">
                <anchor moveWithCells="1">
                  <from>
                    <xdr:col>1</xdr:col>
                    <xdr:colOff>28575</xdr:colOff>
                    <xdr:row>20</xdr:row>
                    <xdr:rowOff>95250</xdr:rowOff>
                  </from>
                  <to>
                    <xdr:col>1</xdr:col>
                    <xdr:colOff>228600</xdr:colOff>
                    <xdr:row>20</xdr:row>
                    <xdr:rowOff>285750</xdr:rowOff>
                  </to>
                </anchor>
              </controlPr>
            </control>
          </mc:Choice>
        </mc:AlternateContent>
        <mc:AlternateContent xmlns:mc="http://schemas.openxmlformats.org/markup-compatibility/2006">
          <mc:Choice Requires="x14">
            <control shapeId="4128" r:id="rId34" name="Option Button 32">
              <controlPr defaultSize="0" autoFill="0" autoLine="0" autoPict="0">
                <anchor moveWithCells="1">
                  <from>
                    <xdr:col>2</xdr:col>
                    <xdr:colOff>28575</xdr:colOff>
                    <xdr:row>20</xdr:row>
                    <xdr:rowOff>104775</xdr:rowOff>
                  </from>
                  <to>
                    <xdr:col>2</xdr:col>
                    <xdr:colOff>228600</xdr:colOff>
                    <xdr:row>20</xdr:row>
                    <xdr:rowOff>295275</xdr:rowOff>
                  </to>
                </anchor>
              </controlPr>
            </control>
          </mc:Choice>
        </mc:AlternateContent>
        <mc:AlternateContent xmlns:mc="http://schemas.openxmlformats.org/markup-compatibility/2006">
          <mc:Choice Requires="x14">
            <control shapeId="4129" r:id="rId35" name="Option Button 33">
              <controlPr defaultSize="0" autoFill="0" autoLine="0" autoPict="0">
                <anchor moveWithCells="1">
                  <from>
                    <xdr:col>3</xdr:col>
                    <xdr:colOff>28575</xdr:colOff>
                    <xdr:row>20</xdr:row>
                    <xdr:rowOff>114300</xdr:rowOff>
                  </from>
                  <to>
                    <xdr:col>3</xdr:col>
                    <xdr:colOff>228600</xdr:colOff>
                    <xdr:row>20</xdr:row>
                    <xdr:rowOff>304800</xdr:rowOff>
                  </to>
                </anchor>
              </controlPr>
            </control>
          </mc:Choice>
        </mc:AlternateContent>
        <mc:AlternateContent xmlns:mc="http://schemas.openxmlformats.org/markup-compatibility/2006">
          <mc:Choice Requires="x14">
            <control shapeId="4130" r:id="rId36" name="Option Button 34">
              <controlPr defaultSize="0" autoFill="0" autoLine="0" autoPict="0">
                <anchor moveWithCells="1">
                  <from>
                    <xdr:col>4</xdr:col>
                    <xdr:colOff>28575</xdr:colOff>
                    <xdr:row>20</xdr:row>
                    <xdr:rowOff>114300</xdr:rowOff>
                  </from>
                  <to>
                    <xdr:col>4</xdr:col>
                    <xdr:colOff>228600</xdr:colOff>
                    <xdr:row>20</xdr:row>
                    <xdr:rowOff>304800</xdr:rowOff>
                  </to>
                </anchor>
              </controlPr>
            </control>
          </mc:Choice>
        </mc:AlternateContent>
        <mc:AlternateContent xmlns:mc="http://schemas.openxmlformats.org/markup-compatibility/2006">
          <mc:Choice Requires="x14">
            <control shapeId="4131" r:id="rId37" name="Option Button 35">
              <controlPr defaultSize="0" autoFill="0" autoLine="0" autoPict="0">
                <anchor moveWithCells="1">
                  <from>
                    <xdr:col>5</xdr:col>
                    <xdr:colOff>28575</xdr:colOff>
                    <xdr:row>20</xdr:row>
                    <xdr:rowOff>123825</xdr:rowOff>
                  </from>
                  <to>
                    <xdr:col>5</xdr:col>
                    <xdr:colOff>228600</xdr:colOff>
                    <xdr:row>20</xdr:row>
                    <xdr:rowOff>314325</xdr:rowOff>
                  </to>
                </anchor>
              </controlPr>
            </control>
          </mc:Choice>
        </mc:AlternateContent>
        <mc:AlternateContent xmlns:mc="http://schemas.openxmlformats.org/markup-compatibility/2006">
          <mc:Choice Requires="x14">
            <control shapeId="4132" r:id="rId38" name="Group Box 36">
              <controlPr defaultSize="0" autoFill="0" autoPict="0">
                <anchor moveWithCells="1">
                  <from>
                    <xdr:col>1</xdr:col>
                    <xdr:colOff>28575</xdr:colOff>
                    <xdr:row>20</xdr:row>
                    <xdr:rowOff>28575</xdr:rowOff>
                  </from>
                  <to>
                    <xdr:col>6</xdr:col>
                    <xdr:colOff>0</xdr:colOff>
                    <xdr:row>20</xdr:row>
                    <xdr:rowOff>361950</xdr:rowOff>
                  </to>
                </anchor>
              </controlPr>
            </control>
          </mc:Choice>
        </mc:AlternateContent>
        <mc:AlternateContent xmlns:mc="http://schemas.openxmlformats.org/markup-compatibility/2006">
          <mc:Choice Requires="x14">
            <control shapeId="4133" r:id="rId39" name="Option Button 37">
              <controlPr defaultSize="0" autoFill="0" autoLine="0" autoPict="0">
                <anchor moveWithCells="1">
                  <from>
                    <xdr:col>1</xdr:col>
                    <xdr:colOff>28575</xdr:colOff>
                    <xdr:row>21</xdr:row>
                    <xdr:rowOff>95250</xdr:rowOff>
                  </from>
                  <to>
                    <xdr:col>1</xdr:col>
                    <xdr:colOff>228600</xdr:colOff>
                    <xdr:row>21</xdr:row>
                    <xdr:rowOff>285750</xdr:rowOff>
                  </to>
                </anchor>
              </controlPr>
            </control>
          </mc:Choice>
        </mc:AlternateContent>
        <mc:AlternateContent xmlns:mc="http://schemas.openxmlformats.org/markup-compatibility/2006">
          <mc:Choice Requires="x14">
            <control shapeId="4134" r:id="rId40" name="Option Button 38">
              <controlPr defaultSize="0" autoFill="0" autoLine="0" autoPict="0">
                <anchor moveWithCells="1">
                  <from>
                    <xdr:col>2</xdr:col>
                    <xdr:colOff>28575</xdr:colOff>
                    <xdr:row>21</xdr:row>
                    <xdr:rowOff>104775</xdr:rowOff>
                  </from>
                  <to>
                    <xdr:col>2</xdr:col>
                    <xdr:colOff>228600</xdr:colOff>
                    <xdr:row>21</xdr:row>
                    <xdr:rowOff>295275</xdr:rowOff>
                  </to>
                </anchor>
              </controlPr>
            </control>
          </mc:Choice>
        </mc:AlternateContent>
        <mc:AlternateContent xmlns:mc="http://schemas.openxmlformats.org/markup-compatibility/2006">
          <mc:Choice Requires="x14">
            <control shapeId="4135" r:id="rId41" name="Option Button 39">
              <controlPr defaultSize="0" autoFill="0" autoLine="0" autoPict="0">
                <anchor moveWithCells="1">
                  <from>
                    <xdr:col>3</xdr:col>
                    <xdr:colOff>28575</xdr:colOff>
                    <xdr:row>21</xdr:row>
                    <xdr:rowOff>104775</xdr:rowOff>
                  </from>
                  <to>
                    <xdr:col>3</xdr:col>
                    <xdr:colOff>228600</xdr:colOff>
                    <xdr:row>21</xdr:row>
                    <xdr:rowOff>295275</xdr:rowOff>
                  </to>
                </anchor>
              </controlPr>
            </control>
          </mc:Choice>
        </mc:AlternateContent>
        <mc:AlternateContent xmlns:mc="http://schemas.openxmlformats.org/markup-compatibility/2006">
          <mc:Choice Requires="x14">
            <control shapeId="4136" r:id="rId42" name="Option Button 40">
              <controlPr defaultSize="0" autoFill="0" autoLine="0" autoPict="0">
                <anchor moveWithCells="1">
                  <from>
                    <xdr:col>4</xdr:col>
                    <xdr:colOff>28575</xdr:colOff>
                    <xdr:row>21</xdr:row>
                    <xdr:rowOff>114300</xdr:rowOff>
                  </from>
                  <to>
                    <xdr:col>4</xdr:col>
                    <xdr:colOff>228600</xdr:colOff>
                    <xdr:row>21</xdr:row>
                    <xdr:rowOff>304800</xdr:rowOff>
                  </to>
                </anchor>
              </controlPr>
            </control>
          </mc:Choice>
        </mc:AlternateContent>
        <mc:AlternateContent xmlns:mc="http://schemas.openxmlformats.org/markup-compatibility/2006">
          <mc:Choice Requires="x14">
            <control shapeId="4137" r:id="rId43" name="Option Button 41">
              <controlPr defaultSize="0" autoFill="0" autoLine="0" autoPict="0">
                <anchor moveWithCells="1">
                  <from>
                    <xdr:col>5</xdr:col>
                    <xdr:colOff>28575</xdr:colOff>
                    <xdr:row>21</xdr:row>
                    <xdr:rowOff>104775</xdr:rowOff>
                  </from>
                  <to>
                    <xdr:col>5</xdr:col>
                    <xdr:colOff>228600</xdr:colOff>
                    <xdr:row>21</xdr:row>
                    <xdr:rowOff>295275</xdr:rowOff>
                  </to>
                </anchor>
              </controlPr>
            </control>
          </mc:Choice>
        </mc:AlternateContent>
        <mc:AlternateContent xmlns:mc="http://schemas.openxmlformats.org/markup-compatibility/2006">
          <mc:Choice Requires="x14">
            <control shapeId="4138" r:id="rId44" name="Group Box 42">
              <controlPr defaultSize="0" autoFill="0" autoPict="0">
                <anchor moveWithCells="1">
                  <from>
                    <xdr:col>1</xdr:col>
                    <xdr:colOff>28575</xdr:colOff>
                    <xdr:row>21</xdr:row>
                    <xdr:rowOff>28575</xdr:rowOff>
                  </from>
                  <to>
                    <xdr:col>6</xdr:col>
                    <xdr:colOff>0</xdr:colOff>
                    <xdr:row>21</xdr:row>
                    <xdr:rowOff>333375</xdr:rowOff>
                  </to>
                </anchor>
              </controlPr>
            </control>
          </mc:Choice>
        </mc:AlternateContent>
        <mc:AlternateContent xmlns:mc="http://schemas.openxmlformats.org/markup-compatibility/2006">
          <mc:Choice Requires="x14">
            <control shapeId="4139" r:id="rId45" name="Option Button 43">
              <controlPr defaultSize="0" autoFill="0" autoLine="0" autoPict="0">
                <anchor moveWithCells="1">
                  <from>
                    <xdr:col>1</xdr:col>
                    <xdr:colOff>28575</xdr:colOff>
                    <xdr:row>22</xdr:row>
                    <xdr:rowOff>95250</xdr:rowOff>
                  </from>
                  <to>
                    <xdr:col>1</xdr:col>
                    <xdr:colOff>228600</xdr:colOff>
                    <xdr:row>22</xdr:row>
                    <xdr:rowOff>285750</xdr:rowOff>
                  </to>
                </anchor>
              </controlPr>
            </control>
          </mc:Choice>
        </mc:AlternateContent>
        <mc:AlternateContent xmlns:mc="http://schemas.openxmlformats.org/markup-compatibility/2006">
          <mc:Choice Requires="x14">
            <control shapeId="4140" r:id="rId46" name="Option Button 44">
              <controlPr defaultSize="0" autoFill="0" autoLine="0" autoPict="0">
                <anchor moveWithCells="1">
                  <from>
                    <xdr:col>2</xdr:col>
                    <xdr:colOff>28575</xdr:colOff>
                    <xdr:row>22</xdr:row>
                    <xdr:rowOff>95250</xdr:rowOff>
                  </from>
                  <to>
                    <xdr:col>2</xdr:col>
                    <xdr:colOff>228600</xdr:colOff>
                    <xdr:row>22</xdr:row>
                    <xdr:rowOff>285750</xdr:rowOff>
                  </to>
                </anchor>
              </controlPr>
            </control>
          </mc:Choice>
        </mc:AlternateContent>
        <mc:AlternateContent xmlns:mc="http://schemas.openxmlformats.org/markup-compatibility/2006">
          <mc:Choice Requires="x14">
            <control shapeId="4141" r:id="rId47" name="Option Button 45">
              <controlPr defaultSize="0" autoFill="0" autoLine="0" autoPict="0">
                <anchor moveWithCells="1">
                  <from>
                    <xdr:col>3</xdr:col>
                    <xdr:colOff>28575</xdr:colOff>
                    <xdr:row>22</xdr:row>
                    <xdr:rowOff>95250</xdr:rowOff>
                  </from>
                  <to>
                    <xdr:col>3</xdr:col>
                    <xdr:colOff>228600</xdr:colOff>
                    <xdr:row>22</xdr:row>
                    <xdr:rowOff>285750</xdr:rowOff>
                  </to>
                </anchor>
              </controlPr>
            </control>
          </mc:Choice>
        </mc:AlternateContent>
        <mc:AlternateContent xmlns:mc="http://schemas.openxmlformats.org/markup-compatibility/2006">
          <mc:Choice Requires="x14">
            <control shapeId="4142" r:id="rId48" name="Option Button 46">
              <controlPr defaultSize="0" autoFill="0" autoLine="0" autoPict="0">
                <anchor moveWithCells="1">
                  <from>
                    <xdr:col>4</xdr:col>
                    <xdr:colOff>28575</xdr:colOff>
                    <xdr:row>22</xdr:row>
                    <xdr:rowOff>95250</xdr:rowOff>
                  </from>
                  <to>
                    <xdr:col>4</xdr:col>
                    <xdr:colOff>228600</xdr:colOff>
                    <xdr:row>22</xdr:row>
                    <xdr:rowOff>285750</xdr:rowOff>
                  </to>
                </anchor>
              </controlPr>
            </control>
          </mc:Choice>
        </mc:AlternateContent>
        <mc:AlternateContent xmlns:mc="http://schemas.openxmlformats.org/markup-compatibility/2006">
          <mc:Choice Requires="x14">
            <control shapeId="4143" r:id="rId49" name="Option Button 47">
              <controlPr defaultSize="0" autoFill="0" autoLine="0" autoPict="0">
                <anchor moveWithCells="1">
                  <from>
                    <xdr:col>5</xdr:col>
                    <xdr:colOff>28575</xdr:colOff>
                    <xdr:row>22</xdr:row>
                    <xdr:rowOff>95250</xdr:rowOff>
                  </from>
                  <to>
                    <xdr:col>5</xdr:col>
                    <xdr:colOff>228600</xdr:colOff>
                    <xdr:row>22</xdr:row>
                    <xdr:rowOff>285750</xdr:rowOff>
                  </to>
                </anchor>
              </controlPr>
            </control>
          </mc:Choice>
        </mc:AlternateContent>
        <mc:AlternateContent xmlns:mc="http://schemas.openxmlformats.org/markup-compatibility/2006">
          <mc:Choice Requires="x14">
            <control shapeId="4144" r:id="rId50" name="Group Box 48">
              <controlPr defaultSize="0" autoFill="0" autoPict="0">
                <anchor moveWithCells="1">
                  <from>
                    <xdr:col>1</xdr:col>
                    <xdr:colOff>28575</xdr:colOff>
                    <xdr:row>22</xdr:row>
                    <xdr:rowOff>28575</xdr:rowOff>
                  </from>
                  <to>
                    <xdr:col>6</xdr:col>
                    <xdr:colOff>0</xdr:colOff>
                    <xdr:row>22</xdr:row>
                    <xdr:rowOff>333375</xdr:rowOff>
                  </to>
                </anchor>
              </controlPr>
            </control>
          </mc:Choice>
        </mc:AlternateContent>
        <mc:AlternateContent xmlns:mc="http://schemas.openxmlformats.org/markup-compatibility/2006">
          <mc:Choice Requires="x14">
            <control shapeId="4145" r:id="rId51" name="Option Button 49">
              <controlPr defaultSize="0" autoFill="0" autoLine="0" autoPict="0">
                <anchor moveWithCells="1">
                  <from>
                    <xdr:col>1</xdr:col>
                    <xdr:colOff>28575</xdr:colOff>
                    <xdr:row>23</xdr:row>
                    <xdr:rowOff>95250</xdr:rowOff>
                  </from>
                  <to>
                    <xdr:col>1</xdr:col>
                    <xdr:colOff>228600</xdr:colOff>
                    <xdr:row>23</xdr:row>
                    <xdr:rowOff>285750</xdr:rowOff>
                  </to>
                </anchor>
              </controlPr>
            </control>
          </mc:Choice>
        </mc:AlternateContent>
        <mc:AlternateContent xmlns:mc="http://schemas.openxmlformats.org/markup-compatibility/2006">
          <mc:Choice Requires="x14">
            <control shapeId="4146" r:id="rId52" name="Option Button 50">
              <controlPr defaultSize="0" autoFill="0" autoLine="0" autoPict="0">
                <anchor moveWithCells="1">
                  <from>
                    <xdr:col>2</xdr:col>
                    <xdr:colOff>28575</xdr:colOff>
                    <xdr:row>23</xdr:row>
                    <xdr:rowOff>104775</xdr:rowOff>
                  </from>
                  <to>
                    <xdr:col>2</xdr:col>
                    <xdr:colOff>228600</xdr:colOff>
                    <xdr:row>23</xdr:row>
                    <xdr:rowOff>295275</xdr:rowOff>
                  </to>
                </anchor>
              </controlPr>
            </control>
          </mc:Choice>
        </mc:AlternateContent>
        <mc:AlternateContent xmlns:mc="http://schemas.openxmlformats.org/markup-compatibility/2006">
          <mc:Choice Requires="x14">
            <control shapeId="4147" r:id="rId53" name="Option Button 51">
              <controlPr defaultSize="0" autoFill="0" autoLine="0" autoPict="0">
                <anchor moveWithCells="1">
                  <from>
                    <xdr:col>3</xdr:col>
                    <xdr:colOff>28575</xdr:colOff>
                    <xdr:row>23</xdr:row>
                    <xdr:rowOff>104775</xdr:rowOff>
                  </from>
                  <to>
                    <xdr:col>3</xdr:col>
                    <xdr:colOff>228600</xdr:colOff>
                    <xdr:row>23</xdr:row>
                    <xdr:rowOff>295275</xdr:rowOff>
                  </to>
                </anchor>
              </controlPr>
            </control>
          </mc:Choice>
        </mc:AlternateContent>
        <mc:AlternateContent xmlns:mc="http://schemas.openxmlformats.org/markup-compatibility/2006">
          <mc:Choice Requires="x14">
            <control shapeId="4148" r:id="rId54" name="Option Button 52">
              <controlPr defaultSize="0" autoFill="0" autoLine="0" autoPict="0">
                <anchor moveWithCells="1">
                  <from>
                    <xdr:col>4</xdr:col>
                    <xdr:colOff>28575</xdr:colOff>
                    <xdr:row>23</xdr:row>
                    <xdr:rowOff>104775</xdr:rowOff>
                  </from>
                  <to>
                    <xdr:col>4</xdr:col>
                    <xdr:colOff>228600</xdr:colOff>
                    <xdr:row>23</xdr:row>
                    <xdr:rowOff>295275</xdr:rowOff>
                  </to>
                </anchor>
              </controlPr>
            </control>
          </mc:Choice>
        </mc:AlternateContent>
        <mc:AlternateContent xmlns:mc="http://schemas.openxmlformats.org/markup-compatibility/2006">
          <mc:Choice Requires="x14">
            <control shapeId="4149" r:id="rId55" name="Option Button 53">
              <controlPr defaultSize="0" autoFill="0" autoLine="0" autoPict="0">
                <anchor moveWithCells="1">
                  <from>
                    <xdr:col>5</xdr:col>
                    <xdr:colOff>28575</xdr:colOff>
                    <xdr:row>23</xdr:row>
                    <xdr:rowOff>104775</xdr:rowOff>
                  </from>
                  <to>
                    <xdr:col>5</xdr:col>
                    <xdr:colOff>228600</xdr:colOff>
                    <xdr:row>23</xdr:row>
                    <xdr:rowOff>295275</xdr:rowOff>
                  </to>
                </anchor>
              </controlPr>
            </control>
          </mc:Choice>
        </mc:AlternateContent>
        <mc:AlternateContent xmlns:mc="http://schemas.openxmlformats.org/markup-compatibility/2006">
          <mc:Choice Requires="x14">
            <control shapeId="4150" r:id="rId56" name="Group Box 54">
              <controlPr defaultSize="0" autoFill="0" autoPict="0">
                <anchor moveWithCells="1">
                  <from>
                    <xdr:col>1</xdr:col>
                    <xdr:colOff>28575</xdr:colOff>
                    <xdr:row>23</xdr:row>
                    <xdr:rowOff>28575</xdr:rowOff>
                  </from>
                  <to>
                    <xdr:col>6</xdr:col>
                    <xdr:colOff>0</xdr:colOff>
                    <xdr:row>23</xdr:row>
                    <xdr:rowOff>333375</xdr:rowOff>
                  </to>
                </anchor>
              </controlPr>
            </control>
          </mc:Choice>
        </mc:AlternateContent>
        <mc:AlternateContent xmlns:mc="http://schemas.openxmlformats.org/markup-compatibility/2006">
          <mc:Choice Requires="x14">
            <control shapeId="4151" r:id="rId57" name="Option Button 55">
              <controlPr defaultSize="0" autoFill="0" autoLine="0" autoPict="0">
                <anchor moveWithCells="1">
                  <from>
                    <xdr:col>1</xdr:col>
                    <xdr:colOff>28575</xdr:colOff>
                    <xdr:row>24</xdr:row>
                    <xdr:rowOff>95250</xdr:rowOff>
                  </from>
                  <to>
                    <xdr:col>1</xdr:col>
                    <xdr:colOff>228600</xdr:colOff>
                    <xdr:row>24</xdr:row>
                    <xdr:rowOff>285750</xdr:rowOff>
                  </to>
                </anchor>
              </controlPr>
            </control>
          </mc:Choice>
        </mc:AlternateContent>
        <mc:AlternateContent xmlns:mc="http://schemas.openxmlformats.org/markup-compatibility/2006">
          <mc:Choice Requires="x14">
            <control shapeId="4152" r:id="rId58" name="Option Button 56">
              <controlPr defaultSize="0" autoFill="0" autoLine="0" autoPict="0">
                <anchor moveWithCells="1">
                  <from>
                    <xdr:col>2</xdr:col>
                    <xdr:colOff>28575</xdr:colOff>
                    <xdr:row>24</xdr:row>
                    <xdr:rowOff>95250</xdr:rowOff>
                  </from>
                  <to>
                    <xdr:col>2</xdr:col>
                    <xdr:colOff>228600</xdr:colOff>
                    <xdr:row>24</xdr:row>
                    <xdr:rowOff>285750</xdr:rowOff>
                  </to>
                </anchor>
              </controlPr>
            </control>
          </mc:Choice>
        </mc:AlternateContent>
        <mc:AlternateContent xmlns:mc="http://schemas.openxmlformats.org/markup-compatibility/2006">
          <mc:Choice Requires="x14">
            <control shapeId="4153" r:id="rId59" name="Option Button 57">
              <controlPr defaultSize="0" autoFill="0" autoLine="0" autoPict="0">
                <anchor moveWithCells="1">
                  <from>
                    <xdr:col>3</xdr:col>
                    <xdr:colOff>28575</xdr:colOff>
                    <xdr:row>24</xdr:row>
                    <xdr:rowOff>95250</xdr:rowOff>
                  </from>
                  <to>
                    <xdr:col>3</xdr:col>
                    <xdr:colOff>228600</xdr:colOff>
                    <xdr:row>24</xdr:row>
                    <xdr:rowOff>285750</xdr:rowOff>
                  </to>
                </anchor>
              </controlPr>
            </control>
          </mc:Choice>
        </mc:AlternateContent>
        <mc:AlternateContent xmlns:mc="http://schemas.openxmlformats.org/markup-compatibility/2006">
          <mc:Choice Requires="x14">
            <control shapeId="4154" r:id="rId60" name="Option Button 58">
              <controlPr defaultSize="0" autoFill="0" autoLine="0" autoPict="0">
                <anchor moveWithCells="1">
                  <from>
                    <xdr:col>4</xdr:col>
                    <xdr:colOff>28575</xdr:colOff>
                    <xdr:row>24</xdr:row>
                    <xdr:rowOff>104775</xdr:rowOff>
                  </from>
                  <to>
                    <xdr:col>4</xdr:col>
                    <xdr:colOff>228600</xdr:colOff>
                    <xdr:row>24</xdr:row>
                    <xdr:rowOff>295275</xdr:rowOff>
                  </to>
                </anchor>
              </controlPr>
            </control>
          </mc:Choice>
        </mc:AlternateContent>
        <mc:AlternateContent xmlns:mc="http://schemas.openxmlformats.org/markup-compatibility/2006">
          <mc:Choice Requires="x14">
            <control shapeId="4155" r:id="rId61" name="Option Button 59">
              <controlPr defaultSize="0" autoFill="0" autoLine="0" autoPict="0">
                <anchor moveWithCells="1">
                  <from>
                    <xdr:col>5</xdr:col>
                    <xdr:colOff>28575</xdr:colOff>
                    <xdr:row>24</xdr:row>
                    <xdr:rowOff>104775</xdr:rowOff>
                  </from>
                  <to>
                    <xdr:col>5</xdr:col>
                    <xdr:colOff>228600</xdr:colOff>
                    <xdr:row>24</xdr:row>
                    <xdr:rowOff>295275</xdr:rowOff>
                  </to>
                </anchor>
              </controlPr>
            </control>
          </mc:Choice>
        </mc:AlternateContent>
        <mc:AlternateContent xmlns:mc="http://schemas.openxmlformats.org/markup-compatibility/2006">
          <mc:Choice Requires="x14">
            <control shapeId="4156" r:id="rId62" name="Group Box 60">
              <controlPr defaultSize="0" autoFill="0" autoPict="0">
                <anchor moveWithCells="1">
                  <from>
                    <xdr:col>1</xdr:col>
                    <xdr:colOff>28575</xdr:colOff>
                    <xdr:row>24</xdr:row>
                    <xdr:rowOff>28575</xdr:rowOff>
                  </from>
                  <to>
                    <xdr:col>6</xdr:col>
                    <xdr:colOff>0</xdr:colOff>
                    <xdr:row>24</xdr:row>
                    <xdr:rowOff>333375</xdr:rowOff>
                  </to>
                </anchor>
              </controlPr>
            </control>
          </mc:Choice>
        </mc:AlternateContent>
        <mc:AlternateContent xmlns:mc="http://schemas.openxmlformats.org/markup-compatibility/2006">
          <mc:Choice Requires="x14">
            <control shapeId="4157" r:id="rId63" name="Option Button 61">
              <controlPr defaultSize="0" autoFill="0" autoLine="0" autoPict="0">
                <anchor moveWithCells="1">
                  <from>
                    <xdr:col>1</xdr:col>
                    <xdr:colOff>28575</xdr:colOff>
                    <xdr:row>25</xdr:row>
                    <xdr:rowOff>95250</xdr:rowOff>
                  </from>
                  <to>
                    <xdr:col>1</xdr:col>
                    <xdr:colOff>228600</xdr:colOff>
                    <xdr:row>25</xdr:row>
                    <xdr:rowOff>285750</xdr:rowOff>
                  </to>
                </anchor>
              </controlPr>
            </control>
          </mc:Choice>
        </mc:AlternateContent>
        <mc:AlternateContent xmlns:mc="http://schemas.openxmlformats.org/markup-compatibility/2006">
          <mc:Choice Requires="x14">
            <control shapeId="4158" r:id="rId64" name="Option Button 62">
              <controlPr defaultSize="0" autoFill="0" autoLine="0" autoPict="0">
                <anchor moveWithCells="1">
                  <from>
                    <xdr:col>2</xdr:col>
                    <xdr:colOff>28575</xdr:colOff>
                    <xdr:row>25</xdr:row>
                    <xdr:rowOff>95250</xdr:rowOff>
                  </from>
                  <to>
                    <xdr:col>2</xdr:col>
                    <xdr:colOff>228600</xdr:colOff>
                    <xdr:row>25</xdr:row>
                    <xdr:rowOff>285750</xdr:rowOff>
                  </to>
                </anchor>
              </controlPr>
            </control>
          </mc:Choice>
        </mc:AlternateContent>
        <mc:AlternateContent xmlns:mc="http://schemas.openxmlformats.org/markup-compatibility/2006">
          <mc:Choice Requires="x14">
            <control shapeId="4159" r:id="rId65" name="Option Button 63">
              <controlPr defaultSize="0" autoFill="0" autoLine="0" autoPict="0">
                <anchor moveWithCells="1">
                  <from>
                    <xdr:col>3</xdr:col>
                    <xdr:colOff>28575</xdr:colOff>
                    <xdr:row>25</xdr:row>
                    <xdr:rowOff>95250</xdr:rowOff>
                  </from>
                  <to>
                    <xdr:col>3</xdr:col>
                    <xdr:colOff>228600</xdr:colOff>
                    <xdr:row>25</xdr:row>
                    <xdr:rowOff>285750</xdr:rowOff>
                  </to>
                </anchor>
              </controlPr>
            </control>
          </mc:Choice>
        </mc:AlternateContent>
        <mc:AlternateContent xmlns:mc="http://schemas.openxmlformats.org/markup-compatibility/2006">
          <mc:Choice Requires="x14">
            <control shapeId="4160" r:id="rId66" name="Option Button 64">
              <controlPr defaultSize="0" autoFill="0" autoLine="0" autoPict="0">
                <anchor moveWithCells="1">
                  <from>
                    <xdr:col>4</xdr:col>
                    <xdr:colOff>28575</xdr:colOff>
                    <xdr:row>25</xdr:row>
                    <xdr:rowOff>104775</xdr:rowOff>
                  </from>
                  <to>
                    <xdr:col>4</xdr:col>
                    <xdr:colOff>228600</xdr:colOff>
                    <xdr:row>25</xdr:row>
                    <xdr:rowOff>295275</xdr:rowOff>
                  </to>
                </anchor>
              </controlPr>
            </control>
          </mc:Choice>
        </mc:AlternateContent>
        <mc:AlternateContent xmlns:mc="http://schemas.openxmlformats.org/markup-compatibility/2006">
          <mc:Choice Requires="x14">
            <control shapeId="4161" r:id="rId67" name="Option Button 65">
              <controlPr defaultSize="0" autoFill="0" autoLine="0" autoPict="0">
                <anchor moveWithCells="1">
                  <from>
                    <xdr:col>5</xdr:col>
                    <xdr:colOff>28575</xdr:colOff>
                    <xdr:row>25</xdr:row>
                    <xdr:rowOff>104775</xdr:rowOff>
                  </from>
                  <to>
                    <xdr:col>5</xdr:col>
                    <xdr:colOff>228600</xdr:colOff>
                    <xdr:row>25</xdr:row>
                    <xdr:rowOff>295275</xdr:rowOff>
                  </to>
                </anchor>
              </controlPr>
            </control>
          </mc:Choice>
        </mc:AlternateContent>
        <mc:AlternateContent xmlns:mc="http://schemas.openxmlformats.org/markup-compatibility/2006">
          <mc:Choice Requires="x14">
            <control shapeId="4162" r:id="rId68" name="Group Box 66">
              <controlPr defaultSize="0" autoFill="0" autoPict="0">
                <anchor moveWithCells="1">
                  <from>
                    <xdr:col>1</xdr:col>
                    <xdr:colOff>28575</xdr:colOff>
                    <xdr:row>25</xdr:row>
                    <xdr:rowOff>28575</xdr:rowOff>
                  </from>
                  <to>
                    <xdr:col>6</xdr:col>
                    <xdr:colOff>0</xdr:colOff>
                    <xdr:row>25</xdr:row>
                    <xdr:rowOff>333375</xdr:rowOff>
                  </to>
                </anchor>
              </controlPr>
            </control>
          </mc:Choice>
        </mc:AlternateContent>
        <mc:AlternateContent xmlns:mc="http://schemas.openxmlformats.org/markup-compatibility/2006">
          <mc:Choice Requires="x14">
            <control shapeId="4163" r:id="rId69" name="Option Button 67">
              <controlPr defaultSize="0" autoFill="0" autoLine="0" autoPict="0">
                <anchor moveWithCells="1">
                  <from>
                    <xdr:col>1</xdr:col>
                    <xdr:colOff>28575</xdr:colOff>
                    <xdr:row>26</xdr:row>
                    <xdr:rowOff>95250</xdr:rowOff>
                  </from>
                  <to>
                    <xdr:col>1</xdr:col>
                    <xdr:colOff>228600</xdr:colOff>
                    <xdr:row>26</xdr:row>
                    <xdr:rowOff>285750</xdr:rowOff>
                  </to>
                </anchor>
              </controlPr>
            </control>
          </mc:Choice>
        </mc:AlternateContent>
        <mc:AlternateContent xmlns:mc="http://schemas.openxmlformats.org/markup-compatibility/2006">
          <mc:Choice Requires="x14">
            <control shapeId="4164" r:id="rId70" name="Option Button 68">
              <controlPr defaultSize="0" autoFill="0" autoLine="0" autoPict="0">
                <anchor moveWithCells="1">
                  <from>
                    <xdr:col>2</xdr:col>
                    <xdr:colOff>28575</xdr:colOff>
                    <xdr:row>26</xdr:row>
                    <xdr:rowOff>95250</xdr:rowOff>
                  </from>
                  <to>
                    <xdr:col>2</xdr:col>
                    <xdr:colOff>228600</xdr:colOff>
                    <xdr:row>26</xdr:row>
                    <xdr:rowOff>285750</xdr:rowOff>
                  </to>
                </anchor>
              </controlPr>
            </control>
          </mc:Choice>
        </mc:AlternateContent>
        <mc:AlternateContent xmlns:mc="http://schemas.openxmlformats.org/markup-compatibility/2006">
          <mc:Choice Requires="x14">
            <control shapeId="4165" r:id="rId71" name="Option Button 69">
              <controlPr defaultSize="0" autoFill="0" autoLine="0" autoPict="0">
                <anchor moveWithCells="1">
                  <from>
                    <xdr:col>3</xdr:col>
                    <xdr:colOff>28575</xdr:colOff>
                    <xdr:row>26</xdr:row>
                    <xdr:rowOff>95250</xdr:rowOff>
                  </from>
                  <to>
                    <xdr:col>3</xdr:col>
                    <xdr:colOff>228600</xdr:colOff>
                    <xdr:row>26</xdr:row>
                    <xdr:rowOff>285750</xdr:rowOff>
                  </to>
                </anchor>
              </controlPr>
            </control>
          </mc:Choice>
        </mc:AlternateContent>
        <mc:AlternateContent xmlns:mc="http://schemas.openxmlformats.org/markup-compatibility/2006">
          <mc:Choice Requires="x14">
            <control shapeId="4166" r:id="rId72" name="Option Button 70">
              <controlPr defaultSize="0" autoFill="0" autoLine="0" autoPict="0">
                <anchor moveWithCells="1">
                  <from>
                    <xdr:col>4</xdr:col>
                    <xdr:colOff>28575</xdr:colOff>
                    <xdr:row>26</xdr:row>
                    <xdr:rowOff>104775</xdr:rowOff>
                  </from>
                  <to>
                    <xdr:col>4</xdr:col>
                    <xdr:colOff>228600</xdr:colOff>
                    <xdr:row>26</xdr:row>
                    <xdr:rowOff>295275</xdr:rowOff>
                  </to>
                </anchor>
              </controlPr>
            </control>
          </mc:Choice>
        </mc:AlternateContent>
        <mc:AlternateContent xmlns:mc="http://schemas.openxmlformats.org/markup-compatibility/2006">
          <mc:Choice Requires="x14">
            <control shapeId="4167" r:id="rId73" name="Option Button 71">
              <controlPr defaultSize="0" autoFill="0" autoLine="0" autoPict="0">
                <anchor moveWithCells="1">
                  <from>
                    <xdr:col>5</xdr:col>
                    <xdr:colOff>28575</xdr:colOff>
                    <xdr:row>26</xdr:row>
                    <xdr:rowOff>104775</xdr:rowOff>
                  </from>
                  <to>
                    <xdr:col>5</xdr:col>
                    <xdr:colOff>228600</xdr:colOff>
                    <xdr:row>26</xdr:row>
                    <xdr:rowOff>295275</xdr:rowOff>
                  </to>
                </anchor>
              </controlPr>
            </control>
          </mc:Choice>
        </mc:AlternateContent>
        <mc:AlternateContent xmlns:mc="http://schemas.openxmlformats.org/markup-compatibility/2006">
          <mc:Choice Requires="x14">
            <control shapeId="4168" r:id="rId74" name="Group Box 72">
              <controlPr defaultSize="0" autoFill="0" autoPict="0">
                <anchor moveWithCells="1">
                  <from>
                    <xdr:col>1</xdr:col>
                    <xdr:colOff>28575</xdr:colOff>
                    <xdr:row>26</xdr:row>
                    <xdr:rowOff>28575</xdr:rowOff>
                  </from>
                  <to>
                    <xdr:col>6</xdr:col>
                    <xdr:colOff>0</xdr:colOff>
                    <xdr:row>26</xdr:row>
                    <xdr:rowOff>333375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T33"/>
  <sheetViews>
    <sheetView workbookViewId="0"/>
  </sheetViews>
  <sheetFormatPr defaultRowHeight="15"/>
  <cols>
    <col min="1" max="1" width="5.28515625" customWidth="1"/>
    <col min="2" max="6" width="3.7109375" customWidth="1"/>
    <col min="7" max="9" width="21.7109375" customWidth="1"/>
    <col min="10" max="10" width="14.5703125" customWidth="1"/>
    <col min="11" max="11" width="5.85546875" customWidth="1"/>
    <col min="12" max="12" width="7" hidden="1" customWidth="1"/>
    <col min="13" max="16" width="5.85546875" hidden="1" customWidth="1"/>
    <col min="17" max="17" width="5.7109375" customWidth="1"/>
    <col min="18" max="18" width="76.28515625" customWidth="1"/>
    <col min="19" max="19" width="0" style="298" hidden="1" customWidth="1"/>
    <col min="20" max="20" width="59" style="583" customWidth="1"/>
  </cols>
  <sheetData>
    <row r="1" spans="1:20" ht="24" customHeight="1">
      <c r="A1" s="32"/>
      <c r="B1" s="33"/>
      <c r="C1" s="33"/>
      <c r="D1" s="33"/>
      <c r="E1" s="33"/>
      <c r="F1" s="33"/>
      <c r="G1" s="32"/>
      <c r="H1" s="32"/>
      <c r="I1" s="32"/>
      <c r="J1" s="34"/>
      <c r="K1" s="32"/>
      <c r="L1" s="35"/>
      <c r="M1" s="36"/>
      <c r="N1" s="36"/>
      <c r="O1" s="36"/>
      <c r="P1" s="36"/>
      <c r="Q1" s="37"/>
      <c r="R1" s="38"/>
    </row>
    <row r="2" spans="1:20" ht="20.100000000000001" customHeight="1">
      <c r="A2" s="32"/>
      <c r="B2" s="39"/>
      <c r="C2" s="39"/>
      <c r="D2" s="39"/>
      <c r="E2" s="39"/>
      <c r="F2" s="39"/>
      <c r="G2" s="40"/>
      <c r="H2" s="40"/>
      <c r="I2" s="40"/>
      <c r="J2" s="41"/>
      <c r="K2" s="32"/>
      <c r="L2" s="35"/>
      <c r="M2" s="36"/>
      <c r="N2" s="36"/>
      <c r="O2" s="36"/>
      <c r="P2" s="36"/>
      <c r="Q2" s="37"/>
      <c r="R2" s="38"/>
    </row>
    <row r="3" spans="1:20" ht="20.100000000000001" customHeight="1">
      <c r="A3" s="32"/>
      <c r="B3" s="42" t="s">
        <v>199</v>
      </c>
      <c r="C3" s="42"/>
      <c r="D3" s="42"/>
      <c r="E3" s="42"/>
      <c r="F3" s="42"/>
      <c r="G3" s="43"/>
      <c r="H3" s="44"/>
      <c r="I3" s="44"/>
      <c r="J3" s="45"/>
      <c r="K3" s="32"/>
      <c r="L3" s="35"/>
      <c r="M3" s="36"/>
      <c r="N3" s="36"/>
      <c r="O3" s="36"/>
      <c r="P3" s="36"/>
      <c r="Q3" s="37"/>
      <c r="R3" s="38"/>
    </row>
    <row r="4" spans="1:20" ht="20.100000000000001" customHeight="1">
      <c r="A4" s="32"/>
      <c r="B4" s="42" t="s">
        <v>42</v>
      </c>
      <c r="C4" s="42"/>
      <c r="D4" s="42"/>
      <c r="E4" s="42"/>
      <c r="F4" s="42"/>
      <c r="G4" s="43"/>
      <c r="H4" s="44"/>
      <c r="I4" s="44"/>
      <c r="J4" s="45"/>
      <c r="K4" s="32"/>
      <c r="L4" s="35"/>
      <c r="M4" s="36"/>
      <c r="N4" s="36"/>
      <c r="O4" s="36"/>
      <c r="P4" s="36"/>
      <c r="Q4" s="37"/>
      <c r="R4" s="38"/>
    </row>
    <row r="5" spans="1:20" ht="25.5" customHeight="1" thickBot="1">
      <c r="A5" s="32"/>
      <c r="B5" s="636" t="s">
        <v>200</v>
      </c>
      <c r="C5" s="636"/>
      <c r="D5" s="636"/>
      <c r="E5" s="636"/>
      <c r="F5" s="636"/>
      <c r="G5" s="637"/>
      <c r="H5" s="637"/>
      <c r="I5" s="637"/>
      <c r="J5" s="45"/>
      <c r="K5" s="32"/>
      <c r="L5" s="35"/>
      <c r="M5" s="36"/>
      <c r="N5" s="36"/>
      <c r="O5" s="36"/>
      <c r="P5" s="36"/>
      <c r="Q5" s="37"/>
      <c r="R5" s="38"/>
    </row>
    <row r="6" spans="1:20" ht="20.100000000000001" customHeight="1" thickBot="1">
      <c r="A6" s="32"/>
      <c r="B6" s="625" t="s">
        <v>434</v>
      </c>
      <c r="C6" s="626"/>
      <c r="D6" s="626"/>
      <c r="E6" s="626"/>
      <c r="F6" s="627"/>
      <c r="G6" s="650" t="s">
        <v>44</v>
      </c>
      <c r="H6" s="651"/>
      <c r="I6" s="652"/>
      <c r="J6" s="656" t="s">
        <v>45</v>
      </c>
      <c r="K6" s="32"/>
      <c r="L6" s="35"/>
      <c r="M6" s="36"/>
      <c r="N6" s="36"/>
      <c r="O6" s="36"/>
      <c r="P6" s="36"/>
      <c r="Q6" s="53"/>
      <c r="R6" s="54" t="s">
        <v>46</v>
      </c>
      <c r="T6" s="586" t="s">
        <v>571</v>
      </c>
    </row>
    <row r="7" spans="1:20">
      <c r="A7" s="32"/>
      <c r="B7" s="48">
        <v>0</v>
      </c>
      <c r="C7" s="48">
        <v>1</v>
      </c>
      <c r="D7" s="48">
        <v>2</v>
      </c>
      <c r="E7" s="48">
        <v>3</v>
      </c>
      <c r="F7" s="48">
        <v>4</v>
      </c>
      <c r="G7" s="653"/>
      <c r="H7" s="654"/>
      <c r="I7" s="655"/>
      <c r="J7" s="657"/>
      <c r="K7" s="32"/>
      <c r="L7" s="35"/>
      <c r="M7" s="36"/>
      <c r="N7" s="36"/>
      <c r="O7" s="36"/>
      <c r="P7" s="36"/>
      <c r="Q7" s="53"/>
      <c r="R7" s="54"/>
    </row>
    <row r="8" spans="1:20" ht="30" customHeight="1">
      <c r="A8" s="32"/>
      <c r="B8" s="405"/>
      <c r="C8" s="405"/>
      <c r="D8" s="405"/>
      <c r="E8" s="405"/>
      <c r="F8" s="405"/>
      <c r="G8" s="628" t="s">
        <v>201</v>
      </c>
      <c r="H8" s="629"/>
      <c r="I8" s="629"/>
      <c r="J8" s="58" t="str">
        <f>IF(L8&lt;1.5,"Berkembang",IF(L8&lt;2.5,"Layak",IF(L8&lt;3.5,"Cakap",IF(L8&lt;=4,"Mahir",""))))</f>
        <v>Mahir</v>
      </c>
      <c r="K8" s="32"/>
      <c r="L8" s="92">
        <f>SUM(M8:M13)/N8*4</f>
        <v>3.6666666666666665</v>
      </c>
      <c r="M8" s="68">
        <f>S8-1</f>
        <v>3</v>
      </c>
      <c r="N8" s="68">
        <f>COUNTA(G8:G13)*4</f>
        <v>24</v>
      </c>
      <c r="O8" s="68"/>
      <c r="P8" s="68"/>
      <c r="Q8" s="59" t="s">
        <v>48</v>
      </c>
      <c r="R8" s="60" t="s">
        <v>202</v>
      </c>
      <c r="S8" s="298">
        <v>4</v>
      </c>
      <c r="T8" s="585" t="s">
        <v>593</v>
      </c>
    </row>
    <row r="9" spans="1:20" ht="41.25" customHeight="1">
      <c r="A9" s="32"/>
      <c r="B9" s="405"/>
      <c r="C9" s="405"/>
      <c r="D9" s="405"/>
      <c r="E9" s="405"/>
      <c r="F9" s="405"/>
      <c r="G9" s="628" t="s">
        <v>203</v>
      </c>
      <c r="H9" s="629"/>
      <c r="I9" s="629"/>
      <c r="J9" s="61"/>
      <c r="K9" s="32"/>
      <c r="L9" s="35"/>
      <c r="M9" s="68">
        <f t="shared" ref="M9:M13" si="0">S9-1</f>
        <v>4</v>
      </c>
      <c r="N9" s="68"/>
      <c r="O9" s="68"/>
      <c r="P9" s="68"/>
      <c r="Q9" s="59" t="s">
        <v>50</v>
      </c>
      <c r="R9" s="60" t="s">
        <v>202</v>
      </c>
      <c r="S9" s="298">
        <v>5</v>
      </c>
      <c r="T9" s="585" t="s">
        <v>594</v>
      </c>
    </row>
    <row r="10" spans="1:20" ht="30" customHeight="1">
      <c r="A10" s="32"/>
      <c r="B10" s="405"/>
      <c r="C10" s="405"/>
      <c r="D10" s="405"/>
      <c r="E10" s="405"/>
      <c r="F10" s="405"/>
      <c r="G10" s="628" t="s">
        <v>204</v>
      </c>
      <c r="H10" s="629"/>
      <c r="I10" s="629"/>
      <c r="J10" s="61"/>
      <c r="K10" s="32"/>
      <c r="L10" s="35"/>
      <c r="M10" s="68">
        <f t="shared" si="0"/>
        <v>4</v>
      </c>
      <c r="N10" s="68"/>
      <c r="O10" s="68"/>
      <c r="P10" s="68"/>
      <c r="Q10" s="59" t="s">
        <v>52</v>
      </c>
      <c r="R10" s="60" t="s">
        <v>202</v>
      </c>
      <c r="S10" s="298">
        <v>5</v>
      </c>
      <c r="T10" s="585" t="s">
        <v>595</v>
      </c>
    </row>
    <row r="11" spans="1:20" ht="30" customHeight="1">
      <c r="A11" s="32"/>
      <c r="B11" s="405"/>
      <c r="C11" s="405"/>
      <c r="D11" s="405"/>
      <c r="E11" s="405"/>
      <c r="F11" s="405"/>
      <c r="G11" s="628" t="s">
        <v>205</v>
      </c>
      <c r="H11" s="629"/>
      <c r="I11" s="629"/>
      <c r="J11" s="61"/>
      <c r="K11" s="32"/>
      <c r="L11" s="35"/>
      <c r="M11" s="68">
        <f t="shared" si="0"/>
        <v>3</v>
      </c>
      <c r="N11" s="68"/>
      <c r="O11" s="68"/>
      <c r="P11" s="68"/>
      <c r="Q11" s="59" t="s">
        <v>54</v>
      </c>
      <c r="R11" s="60" t="s">
        <v>202</v>
      </c>
      <c r="S11" s="298">
        <v>4</v>
      </c>
      <c r="T11" s="585" t="s">
        <v>596</v>
      </c>
    </row>
    <row r="12" spans="1:20" ht="30" customHeight="1">
      <c r="A12" s="32"/>
      <c r="B12" s="405"/>
      <c r="C12" s="405"/>
      <c r="D12" s="405"/>
      <c r="E12" s="405"/>
      <c r="F12" s="405"/>
      <c r="G12" s="628" t="s">
        <v>206</v>
      </c>
      <c r="H12" s="629"/>
      <c r="I12" s="629"/>
      <c r="J12" s="61"/>
      <c r="K12" s="32"/>
      <c r="L12" s="35"/>
      <c r="M12" s="68">
        <f t="shared" si="0"/>
        <v>4</v>
      </c>
      <c r="N12" s="68"/>
      <c r="O12" s="68"/>
      <c r="P12" s="68"/>
      <c r="Q12" s="59" t="s">
        <v>175</v>
      </c>
      <c r="R12" s="60" t="s">
        <v>202</v>
      </c>
      <c r="S12" s="298">
        <v>5</v>
      </c>
      <c r="T12" s="585" t="s">
        <v>597</v>
      </c>
    </row>
    <row r="13" spans="1:20" ht="30" customHeight="1">
      <c r="A13" s="32"/>
      <c r="B13" s="405"/>
      <c r="C13" s="405"/>
      <c r="D13" s="405"/>
      <c r="E13" s="405"/>
      <c r="F13" s="405"/>
      <c r="G13" s="628" t="s">
        <v>207</v>
      </c>
      <c r="H13" s="629"/>
      <c r="I13" s="629"/>
      <c r="J13" s="62"/>
      <c r="K13" s="32"/>
      <c r="L13" s="35"/>
      <c r="M13" s="68">
        <f t="shared" si="0"/>
        <v>4</v>
      </c>
      <c r="N13" s="68"/>
      <c r="O13" s="68"/>
      <c r="P13" s="68"/>
      <c r="Q13" s="59" t="s">
        <v>190</v>
      </c>
      <c r="R13" s="60" t="s">
        <v>202</v>
      </c>
      <c r="S13" s="298">
        <v>5</v>
      </c>
      <c r="T13" s="585" t="s">
        <v>598</v>
      </c>
    </row>
    <row r="14" spans="1:20">
      <c r="A14" s="32"/>
      <c r="B14" s="632" t="str">
        <f>J6&amp;""</f>
        <v>TINGKAT KOMPETENSI</v>
      </c>
      <c r="C14" s="633"/>
      <c r="D14" s="633"/>
      <c r="E14" s="633"/>
      <c r="F14" s="633"/>
      <c r="G14" s="633"/>
      <c r="H14" s="633"/>
      <c r="I14" s="633"/>
      <c r="J14" s="634"/>
      <c r="K14" s="32"/>
      <c r="L14" s="35"/>
      <c r="M14" s="68"/>
      <c r="N14" s="68"/>
      <c r="O14" s="68"/>
      <c r="P14" s="68"/>
      <c r="Q14" s="75"/>
      <c r="R14" s="60"/>
    </row>
    <row r="15" spans="1:20" ht="15.75" thickBot="1">
      <c r="A15" s="32"/>
      <c r="B15" s="619" t="s">
        <v>57</v>
      </c>
      <c r="C15" s="620"/>
      <c r="D15" s="620"/>
      <c r="E15" s="620"/>
      <c r="F15" s="621"/>
      <c r="G15" s="70" t="s">
        <v>58</v>
      </c>
      <c r="H15" s="69" t="s">
        <v>59</v>
      </c>
      <c r="I15" s="69" t="s">
        <v>60</v>
      </c>
      <c r="J15" s="71" t="s">
        <v>61</v>
      </c>
      <c r="K15" s="32"/>
      <c r="L15" s="35"/>
      <c r="M15" s="68"/>
      <c r="N15" s="68"/>
      <c r="O15" s="68"/>
      <c r="P15" s="68"/>
      <c r="Q15" s="75"/>
      <c r="R15" s="60"/>
    </row>
    <row r="16" spans="1:20" ht="16.5" thickTop="1" thickBot="1">
      <c r="A16" s="32"/>
      <c r="B16" s="610" t="str">
        <f>IF(J8="Berkembang","v","")</f>
        <v/>
      </c>
      <c r="C16" s="611"/>
      <c r="D16" s="611"/>
      <c r="E16" s="611"/>
      <c r="F16" s="612"/>
      <c r="G16" s="72" t="str">
        <f>IF(J8="Layak","v","")</f>
        <v/>
      </c>
      <c r="H16" s="72" t="str">
        <f>IF(J8="Cakap","v","")</f>
        <v/>
      </c>
      <c r="I16" s="72" t="str">
        <f>IF(J8="Mahir","v","")</f>
        <v>v</v>
      </c>
      <c r="J16" s="73">
        <f>IF(J8="Berkembang",1,IF(J8="Layak",2,IF(J8="Cakap",3,IF(J8="Mahir",4,""))))</f>
        <v>4</v>
      </c>
      <c r="K16" s="32"/>
      <c r="L16" s="74" t="s">
        <v>176</v>
      </c>
      <c r="M16" s="68">
        <f>IF(COUNTA(B16)=1,1,0)</f>
        <v>1</v>
      </c>
      <c r="N16" s="68">
        <f>IF(COUNTA(G16)=1,2,0)</f>
        <v>2</v>
      </c>
      <c r="O16" s="68">
        <f>IF(COUNTA(H16)=1,3,0)</f>
        <v>3</v>
      </c>
      <c r="P16" s="68">
        <f>IF(COUNTA(I16)=1,4,0)</f>
        <v>4</v>
      </c>
      <c r="Q16" s="75"/>
      <c r="R16" s="60"/>
    </row>
    <row r="17" spans="1:20" ht="183.75" customHeight="1" thickTop="1">
      <c r="A17" s="32"/>
      <c r="B17" s="622" t="s">
        <v>208</v>
      </c>
      <c r="C17" s="623"/>
      <c r="D17" s="623"/>
      <c r="E17" s="623"/>
      <c r="F17" s="624"/>
      <c r="G17" s="76" t="s">
        <v>209</v>
      </c>
      <c r="H17" s="76" t="s">
        <v>210</v>
      </c>
      <c r="I17" s="76" t="s">
        <v>211</v>
      </c>
      <c r="J17" s="77"/>
      <c r="K17" s="32"/>
      <c r="L17" s="35"/>
      <c r="M17" s="78"/>
      <c r="N17" s="78"/>
      <c r="O17" s="78"/>
      <c r="P17" s="78"/>
      <c r="Q17" s="59"/>
      <c r="R17" s="60"/>
    </row>
    <row r="18" spans="1:20">
      <c r="A18" s="32"/>
      <c r="B18" s="79"/>
      <c r="C18" s="79"/>
      <c r="D18" s="79"/>
      <c r="E18" s="79"/>
      <c r="F18" s="79"/>
      <c r="G18" s="80"/>
      <c r="H18" s="80"/>
      <c r="I18" s="80"/>
      <c r="J18" s="81"/>
      <c r="K18" s="32"/>
      <c r="L18" s="35"/>
      <c r="M18" s="78"/>
      <c r="N18" s="78"/>
      <c r="O18" s="78"/>
      <c r="P18" s="78"/>
      <c r="Q18" s="59"/>
      <c r="R18" s="60"/>
    </row>
    <row r="19" spans="1:20">
      <c r="A19" s="32"/>
      <c r="B19" s="42" t="s">
        <v>42</v>
      </c>
      <c r="C19" s="42"/>
      <c r="D19" s="42"/>
      <c r="E19" s="42"/>
      <c r="F19" s="42"/>
      <c r="G19" s="43"/>
      <c r="H19" s="44"/>
      <c r="I19" s="44"/>
      <c r="J19" s="45"/>
      <c r="K19" s="32"/>
      <c r="L19" s="35"/>
      <c r="M19" s="36"/>
      <c r="N19" s="36"/>
      <c r="O19" s="36"/>
      <c r="P19" s="36"/>
      <c r="Q19" s="53"/>
      <c r="R19" s="108"/>
    </row>
    <row r="20" spans="1:20">
      <c r="A20" s="32"/>
      <c r="B20" s="106" t="s">
        <v>212</v>
      </c>
      <c r="C20" s="106"/>
      <c r="D20" s="106"/>
      <c r="E20" s="106"/>
      <c r="F20" s="106"/>
      <c r="G20" s="47"/>
      <c r="H20" s="44"/>
      <c r="I20" s="44"/>
      <c r="J20" s="45"/>
      <c r="K20" s="32"/>
      <c r="L20" s="35"/>
      <c r="M20" s="36"/>
      <c r="N20" s="36"/>
      <c r="O20" s="36"/>
      <c r="P20" s="36"/>
      <c r="Q20" s="59"/>
      <c r="R20" s="109"/>
    </row>
    <row r="21" spans="1:20" ht="20.100000000000001" customHeight="1">
      <c r="A21" s="32"/>
      <c r="B21" s="625" t="s">
        <v>434</v>
      </c>
      <c r="C21" s="626"/>
      <c r="D21" s="626"/>
      <c r="E21" s="626"/>
      <c r="F21" s="627"/>
      <c r="G21" s="650" t="s">
        <v>44</v>
      </c>
      <c r="H21" s="651"/>
      <c r="I21" s="652"/>
      <c r="J21" s="656" t="s">
        <v>45</v>
      </c>
      <c r="K21" s="32"/>
      <c r="L21" s="35"/>
      <c r="M21" s="36"/>
      <c r="N21" s="36"/>
      <c r="O21" s="36"/>
      <c r="P21" s="36"/>
      <c r="Q21" s="53"/>
      <c r="R21" s="54" t="s">
        <v>46</v>
      </c>
      <c r="T21" s="584" t="s">
        <v>571</v>
      </c>
    </row>
    <row r="22" spans="1:20" ht="20.100000000000001" customHeight="1">
      <c r="A22" s="32"/>
      <c r="B22" s="48">
        <v>0</v>
      </c>
      <c r="C22" s="48">
        <v>1</v>
      </c>
      <c r="D22" s="48">
        <v>2</v>
      </c>
      <c r="E22" s="48">
        <v>3</v>
      </c>
      <c r="F22" s="48">
        <v>4</v>
      </c>
      <c r="G22" s="653"/>
      <c r="H22" s="654"/>
      <c r="I22" s="655"/>
      <c r="J22" s="657"/>
      <c r="K22" s="32"/>
      <c r="L22" s="35"/>
      <c r="M22" s="36"/>
      <c r="N22" s="36"/>
      <c r="O22" s="36"/>
      <c r="P22" s="36"/>
      <c r="Q22" s="53"/>
      <c r="R22" s="54"/>
    </row>
    <row r="23" spans="1:20" ht="30" customHeight="1">
      <c r="A23" s="32"/>
      <c r="B23" s="405"/>
      <c r="C23" s="405"/>
      <c r="D23" s="405"/>
      <c r="E23" s="405"/>
      <c r="F23" s="405"/>
      <c r="G23" s="628" t="s">
        <v>213</v>
      </c>
      <c r="H23" s="629"/>
      <c r="I23" s="629"/>
      <c r="J23" s="58" t="str">
        <f>IF(L23&lt;1.5,"Berkembang",IF(L23&lt;2.5,"Layak",IF(L23&lt;3.5,"Cakap",IF(L23&lt;=4,"Mahir",""))))</f>
        <v>Mahir</v>
      </c>
      <c r="K23" s="32"/>
      <c r="L23" s="92">
        <f>SUM(M23:M25)/N23*4</f>
        <v>4</v>
      </c>
      <c r="M23" s="68">
        <f>S23-1</f>
        <v>4</v>
      </c>
      <c r="N23" s="68">
        <f>COUNTA(G23:G25)*4</f>
        <v>12</v>
      </c>
      <c r="O23" s="68"/>
      <c r="P23" s="68"/>
      <c r="Q23" s="59" t="s">
        <v>48</v>
      </c>
      <c r="R23" s="60" t="s">
        <v>214</v>
      </c>
      <c r="S23" s="298">
        <v>5</v>
      </c>
      <c r="T23" s="585" t="s">
        <v>599</v>
      </c>
    </row>
    <row r="24" spans="1:20" ht="45" customHeight="1">
      <c r="A24" s="32"/>
      <c r="B24" s="405"/>
      <c r="C24" s="405"/>
      <c r="D24" s="405"/>
      <c r="E24" s="405"/>
      <c r="F24" s="405"/>
      <c r="G24" s="628" t="s">
        <v>215</v>
      </c>
      <c r="H24" s="629"/>
      <c r="I24" s="629"/>
      <c r="J24" s="61"/>
      <c r="K24" s="32"/>
      <c r="L24" s="35"/>
      <c r="M24" s="68">
        <f t="shared" ref="M24:M25" si="1">S24-1</f>
        <v>4</v>
      </c>
      <c r="N24" s="68"/>
      <c r="O24" s="68"/>
      <c r="P24" s="68"/>
      <c r="Q24" s="59" t="s">
        <v>50</v>
      </c>
      <c r="R24" s="60" t="s">
        <v>216</v>
      </c>
      <c r="S24" s="298">
        <v>5</v>
      </c>
      <c r="T24" s="585" t="s">
        <v>600</v>
      </c>
    </row>
    <row r="25" spans="1:20" ht="43.5" customHeight="1">
      <c r="A25" s="32"/>
      <c r="B25" s="405"/>
      <c r="C25" s="405"/>
      <c r="D25" s="405"/>
      <c r="E25" s="405"/>
      <c r="F25" s="405"/>
      <c r="G25" s="628" t="s">
        <v>217</v>
      </c>
      <c r="H25" s="629"/>
      <c r="I25" s="629"/>
      <c r="J25" s="61"/>
      <c r="K25" s="32"/>
      <c r="L25" s="35"/>
      <c r="M25" s="68">
        <f t="shared" si="1"/>
        <v>4</v>
      </c>
      <c r="N25" s="68"/>
      <c r="O25" s="68"/>
      <c r="P25" s="68"/>
      <c r="Q25" s="59" t="s">
        <v>52</v>
      </c>
      <c r="R25" s="60" t="s">
        <v>218</v>
      </c>
      <c r="S25" s="298">
        <v>5</v>
      </c>
      <c r="T25" s="585" t="s">
        <v>601</v>
      </c>
    </row>
    <row r="26" spans="1:20">
      <c r="A26" s="32"/>
      <c r="B26" s="63"/>
      <c r="C26" s="411"/>
      <c r="D26" s="411"/>
      <c r="E26" s="411"/>
      <c r="F26" s="411"/>
      <c r="G26" s="64"/>
      <c r="H26" s="65"/>
      <c r="I26" s="66" t="str">
        <f>J21&amp;""</f>
        <v>TINGKAT KOMPETENSI</v>
      </c>
      <c r="J26" s="67"/>
      <c r="K26" s="32"/>
      <c r="L26" s="35"/>
      <c r="M26" s="68"/>
      <c r="N26" s="68"/>
      <c r="O26" s="68"/>
      <c r="P26" s="68"/>
      <c r="Q26" s="59"/>
      <c r="R26" s="60"/>
    </row>
    <row r="27" spans="1:20" ht="20.100000000000001" customHeight="1" thickBot="1">
      <c r="A27" s="32"/>
      <c r="B27" s="658" t="s">
        <v>57</v>
      </c>
      <c r="C27" s="659"/>
      <c r="D27" s="659"/>
      <c r="E27" s="659"/>
      <c r="F27" s="660"/>
      <c r="G27" s="70" t="s">
        <v>58</v>
      </c>
      <c r="H27" s="69" t="s">
        <v>59</v>
      </c>
      <c r="I27" s="69" t="s">
        <v>60</v>
      </c>
      <c r="J27" s="71" t="s">
        <v>61</v>
      </c>
      <c r="K27" s="32"/>
      <c r="L27" s="35"/>
      <c r="M27" s="68"/>
      <c r="N27" s="68"/>
      <c r="O27" s="68"/>
      <c r="P27" s="68"/>
      <c r="Q27" s="59"/>
      <c r="R27" s="60"/>
    </row>
    <row r="28" spans="1:20" ht="16.5" thickTop="1" thickBot="1">
      <c r="A28" s="32"/>
      <c r="B28" s="610" t="str">
        <f>IF(J23="Berkembang","v","")</f>
        <v/>
      </c>
      <c r="C28" s="611"/>
      <c r="D28" s="611"/>
      <c r="E28" s="611"/>
      <c r="F28" s="612"/>
      <c r="G28" s="72" t="str">
        <f>IF(J23="Layak","v","")</f>
        <v/>
      </c>
      <c r="H28" s="72" t="str">
        <f>IF(J23="Cakap","v","")</f>
        <v/>
      </c>
      <c r="I28" s="72" t="str">
        <f>IF(J23="Mahir","v","")</f>
        <v>v</v>
      </c>
      <c r="J28" s="82">
        <f>IF(J23="Berkembang",1,IF(J23="Layak",2,IF(J23="Cakap",3,IF(J23="Mahir",4,""))))</f>
        <v>4</v>
      </c>
      <c r="K28" s="32"/>
      <c r="L28" s="74" t="s">
        <v>194</v>
      </c>
      <c r="M28" s="68">
        <f>IF(COUNTA(B28)=1,1,0)</f>
        <v>1</v>
      </c>
      <c r="N28" s="68">
        <f>IF(COUNTA(G28)=1,2,0)</f>
        <v>2</v>
      </c>
      <c r="O28" s="68">
        <f>IF(COUNTA(H28)=1,3,0)</f>
        <v>3</v>
      </c>
      <c r="P28" s="68">
        <f>IF(COUNTA(I28)=1,4,0)</f>
        <v>4</v>
      </c>
      <c r="Q28" s="75"/>
      <c r="R28" s="60"/>
    </row>
    <row r="29" spans="1:20" ht="175.5" customHeight="1" thickTop="1">
      <c r="A29" s="32"/>
      <c r="B29" s="622" t="s">
        <v>219</v>
      </c>
      <c r="C29" s="623"/>
      <c r="D29" s="623"/>
      <c r="E29" s="623"/>
      <c r="F29" s="624"/>
      <c r="G29" s="76" t="s">
        <v>220</v>
      </c>
      <c r="H29" s="76" t="s">
        <v>221</v>
      </c>
      <c r="I29" s="76" t="s">
        <v>222</v>
      </c>
      <c r="J29" s="77"/>
      <c r="K29" s="32"/>
      <c r="L29" s="35"/>
      <c r="M29" s="78"/>
      <c r="N29" s="78"/>
      <c r="O29" s="78"/>
      <c r="P29" s="78"/>
      <c r="Q29" s="75"/>
      <c r="R29" s="60"/>
    </row>
    <row r="30" spans="1:20">
      <c r="A30" s="32"/>
      <c r="B30" s="83"/>
      <c r="C30" s="83"/>
      <c r="D30" s="83"/>
      <c r="E30" s="83"/>
      <c r="F30" s="83"/>
      <c r="G30" s="83"/>
      <c r="H30" s="84"/>
      <c r="I30" s="84"/>
      <c r="J30" s="85"/>
      <c r="K30" s="32"/>
      <c r="L30" s="35"/>
      <c r="M30" s="36"/>
      <c r="N30" s="36"/>
      <c r="O30" s="36"/>
      <c r="P30" s="36"/>
      <c r="Q30" s="59"/>
      <c r="R30" s="60"/>
    </row>
    <row r="31" spans="1:20">
      <c r="A31" s="32"/>
      <c r="B31" s="87"/>
      <c r="C31" s="87"/>
      <c r="D31" s="87"/>
      <c r="E31" s="87"/>
      <c r="F31" s="87"/>
      <c r="G31" s="87"/>
      <c r="H31" s="44"/>
      <c r="I31" s="44"/>
      <c r="J31" s="88"/>
      <c r="K31" s="32"/>
      <c r="L31" s="35"/>
      <c r="M31" s="36"/>
      <c r="N31" s="36"/>
      <c r="O31" s="36"/>
      <c r="P31" s="36"/>
      <c r="Q31" s="59"/>
      <c r="R31" s="60"/>
    </row>
    <row r="32" spans="1:20">
      <c r="A32" s="32"/>
      <c r="B32" s="87"/>
      <c r="C32" s="87"/>
      <c r="D32" s="87"/>
      <c r="E32" s="87"/>
      <c r="F32" s="87"/>
      <c r="G32" s="87"/>
      <c r="H32" s="44"/>
      <c r="I32" s="44"/>
      <c r="J32" s="88"/>
      <c r="K32" s="32"/>
      <c r="L32" s="35"/>
      <c r="M32" s="36"/>
      <c r="N32" s="36"/>
      <c r="O32" s="36"/>
      <c r="P32" s="36"/>
      <c r="Q32" s="59"/>
      <c r="R32" s="60"/>
    </row>
    <row r="33" spans="1:18">
      <c r="A33" s="32"/>
      <c r="B33" s="33"/>
      <c r="C33" s="33"/>
      <c r="D33" s="33"/>
      <c r="E33" s="33"/>
      <c r="F33" s="33"/>
      <c r="G33" s="32"/>
      <c r="H33" s="32"/>
      <c r="I33" s="32"/>
      <c r="J33" s="34"/>
      <c r="K33" s="32"/>
      <c r="L33" s="35"/>
      <c r="M33" s="36"/>
      <c r="N33" s="36"/>
      <c r="O33" s="36"/>
      <c r="P33" s="36"/>
      <c r="Q33" s="53"/>
      <c r="R33" s="108"/>
    </row>
  </sheetData>
  <protectedRanges>
    <protectedRange sqref="B8:F13 B23:F25" name="Range4_1_6"/>
  </protectedRanges>
  <mergeCells count="23">
    <mergeCell ref="B17:F17"/>
    <mergeCell ref="B16:F16"/>
    <mergeCell ref="B5:I5"/>
    <mergeCell ref="G8:I8"/>
    <mergeCell ref="G9:I9"/>
    <mergeCell ref="G10:I10"/>
    <mergeCell ref="G11:I11"/>
    <mergeCell ref="B27:F27"/>
    <mergeCell ref="B28:F28"/>
    <mergeCell ref="B29:F29"/>
    <mergeCell ref="B6:F6"/>
    <mergeCell ref="J6:J7"/>
    <mergeCell ref="G6:I7"/>
    <mergeCell ref="B14:J14"/>
    <mergeCell ref="B21:F21"/>
    <mergeCell ref="G21:I22"/>
    <mergeCell ref="J21:J22"/>
    <mergeCell ref="G13:I13"/>
    <mergeCell ref="G23:I23"/>
    <mergeCell ref="G24:I24"/>
    <mergeCell ref="G25:I25"/>
    <mergeCell ref="G12:I12"/>
    <mergeCell ref="B15:F15"/>
  </mergeCells>
  <conditionalFormatting sqref="G28">
    <cfRule type="cellIs" dxfId="150" priority="14" operator="between">
      <formula>"v"</formula>
      <formula>"v"</formula>
    </cfRule>
  </conditionalFormatting>
  <conditionalFormatting sqref="H28">
    <cfRule type="cellIs" dxfId="149" priority="13" operator="between">
      <formula>"v"</formula>
      <formula>"v"</formula>
    </cfRule>
  </conditionalFormatting>
  <conditionalFormatting sqref="I28">
    <cfRule type="cellIs" dxfId="148" priority="12" operator="between">
      <formula>"v"</formula>
      <formula>"v"</formula>
    </cfRule>
  </conditionalFormatting>
  <conditionalFormatting sqref="H16">
    <cfRule type="cellIs" dxfId="147" priority="6" operator="between">
      <formula>"v"</formula>
      <formula>"v"</formula>
    </cfRule>
  </conditionalFormatting>
  <conditionalFormatting sqref="B16">
    <cfRule type="cellIs" dxfId="146" priority="8" operator="between">
      <formula>"v"</formula>
      <formula>"v"</formula>
    </cfRule>
  </conditionalFormatting>
  <conditionalFormatting sqref="I16">
    <cfRule type="cellIs" dxfId="145" priority="5" operator="between">
      <formula>"v"</formula>
      <formula>"v"</formula>
    </cfRule>
  </conditionalFormatting>
  <conditionalFormatting sqref="G16">
    <cfRule type="cellIs" dxfId="144" priority="7" operator="between">
      <formula>"v"</formula>
      <formula>"v"</formula>
    </cfRule>
  </conditionalFormatting>
  <conditionalFormatting sqref="H28">
    <cfRule type="cellIs" dxfId="143" priority="2" operator="between">
      <formula>"v"</formula>
      <formula>"v"</formula>
    </cfRule>
  </conditionalFormatting>
  <conditionalFormatting sqref="I28">
    <cfRule type="cellIs" dxfId="142" priority="1" operator="between">
      <formula>"v"</formula>
      <formula>"v"</formula>
    </cfRule>
  </conditionalFormatting>
  <conditionalFormatting sqref="B28">
    <cfRule type="cellIs" dxfId="141" priority="4" operator="between">
      <formula>"v"</formula>
      <formula>"v"</formula>
    </cfRule>
  </conditionalFormatting>
  <conditionalFormatting sqref="G28">
    <cfRule type="cellIs" dxfId="140" priority="3" operator="between">
      <formula>"v"</formula>
      <formula>"v"</formula>
    </cfRule>
  </conditionalFormatting>
  <hyperlinks>
    <hyperlink ref="L16" location="'A1'!A1" display="A1"/>
    <hyperlink ref="L28" location="'A1'!A1" display="A1"/>
  </hyperlink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Option Button 1">
              <controlPr defaultSize="0" autoFill="0" autoLine="0" autoPict="0">
                <anchor moveWithCells="1">
                  <from>
                    <xdr:col>1</xdr:col>
                    <xdr:colOff>28575</xdr:colOff>
                    <xdr:row>7</xdr:row>
                    <xdr:rowOff>114300</xdr:rowOff>
                  </from>
                  <to>
                    <xdr:col>1</xdr:col>
                    <xdr:colOff>228600</xdr:colOff>
                    <xdr:row>7</xdr:row>
                    <xdr:rowOff>304800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2</xdr:col>
                    <xdr:colOff>28575</xdr:colOff>
                    <xdr:row>7</xdr:row>
                    <xdr:rowOff>123825</xdr:rowOff>
                  </from>
                  <to>
                    <xdr:col>2</xdr:col>
                    <xdr:colOff>228600</xdr:colOff>
                    <xdr:row>7</xdr:row>
                    <xdr:rowOff>314325</xdr:rowOff>
                  </to>
                </anchor>
              </controlPr>
            </control>
          </mc:Choice>
        </mc:AlternateContent>
        <mc:AlternateContent xmlns:mc="http://schemas.openxmlformats.org/markup-compatibility/2006">
          <mc:Choice Requires="x14">
            <control shapeId="5123" r:id="rId6" name="Option Button 3">
              <controlPr defaultSize="0" autoFill="0" autoLine="0" autoPict="0">
                <anchor moveWithCells="1">
                  <from>
                    <xdr:col>3</xdr:col>
                    <xdr:colOff>28575</xdr:colOff>
                    <xdr:row>7</xdr:row>
                    <xdr:rowOff>123825</xdr:rowOff>
                  </from>
                  <to>
                    <xdr:col>3</xdr:col>
                    <xdr:colOff>228600</xdr:colOff>
                    <xdr:row>7</xdr:row>
                    <xdr:rowOff>314325</xdr:rowOff>
                  </to>
                </anchor>
              </controlPr>
            </control>
          </mc:Choice>
        </mc:AlternateContent>
        <mc:AlternateContent xmlns:mc="http://schemas.openxmlformats.org/markup-compatibility/2006">
          <mc:Choice Requires="x14">
            <control shapeId="5124" r:id="rId7" name="Option Button 4">
              <controlPr defaultSize="0" autoFill="0" autoLine="0" autoPict="0">
                <anchor moveWithCells="1">
                  <from>
                    <xdr:col>4</xdr:col>
                    <xdr:colOff>28575</xdr:colOff>
                    <xdr:row>7</xdr:row>
                    <xdr:rowOff>114300</xdr:rowOff>
                  </from>
                  <to>
                    <xdr:col>4</xdr:col>
                    <xdr:colOff>228600</xdr:colOff>
                    <xdr:row>7</xdr:row>
                    <xdr:rowOff>304800</xdr:rowOff>
                  </to>
                </anchor>
              </controlPr>
            </control>
          </mc:Choice>
        </mc:AlternateContent>
        <mc:AlternateContent xmlns:mc="http://schemas.openxmlformats.org/markup-compatibility/2006">
          <mc:Choice Requires="x14">
            <control shapeId="5125" r:id="rId8" name="Option Button 5">
              <controlPr defaultSize="0" autoFill="0" autoLine="0" autoPict="0">
                <anchor moveWithCells="1">
                  <from>
                    <xdr:col>5</xdr:col>
                    <xdr:colOff>28575</xdr:colOff>
                    <xdr:row>7</xdr:row>
                    <xdr:rowOff>123825</xdr:rowOff>
                  </from>
                  <to>
                    <xdr:col>5</xdr:col>
                    <xdr:colOff>228600</xdr:colOff>
                    <xdr:row>7</xdr:row>
                    <xdr:rowOff>314325</xdr:rowOff>
                  </to>
                </anchor>
              </controlPr>
            </control>
          </mc:Choice>
        </mc:AlternateContent>
        <mc:AlternateContent xmlns:mc="http://schemas.openxmlformats.org/markup-compatibility/2006">
          <mc:Choice Requires="x14">
            <control shapeId="5126" r:id="rId9" name="Group Box 6">
              <controlPr defaultSize="0" autoFill="0" autoPict="0">
                <anchor moveWithCells="1">
                  <from>
                    <xdr:col>1</xdr:col>
                    <xdr:colOff>28575</xdr:colOff>
                    <xdr:row>7</xdr:row>
                    <xdr:rowOff>28575</xdr:rowOff>
                  </from>
                  <to>
                    <xdr:col>6</xdr:col>
                    <xdr:colOff>0</xdr:colOff>
                    <xdr:row>7</xdr:row>
                    <xdr:rowOff>361950</xdr:rowOff>
                  </to>
                </anchor>
              </controlPr>
            </control>
          </mc:Choice>
        </mc:AlternateContent>
        <mc:AlternateContent xmlns:mc="http://schemas.openxmlformats.org/markup-compatibility/2006">
          <mc:Choice Requires="x14">
            <control shapeId="5127" r:id="rId10" name="Option Button 7">
              <controlPr defaultSize="0" autoFill="0" autoLine="0" autoPict="0">
                <anchor moveWithCells="1">
                  <from>
                    <xdr:col>1</xdr:col>
                    <xdr:colOff>28575</xdr:colOff>
                    <xdr:row>8</xdr:row>
                    <xdr:rowOff>57150</xdr:rowOff>
                  </from>
                  <to>
                    <xdr:col>1</xdr:col>
                    <xdr:colOff>228600</xdr:colOff>
                    <xdr:row>8</xdr:row>
                    <xdr:rowOff>247650</xdr:rowOff>
                  </to>
                </anchor>
              </controlPr>
            </control>
          </mc:Choice>
        </mc:AlternateContent>
        <mc:AlternateContent xmlns:mc="http://schemas.openxmlformats.org/markup-compatibility/2006">
          <mc:Choice Requires="x14">
            <control shapeId="5128" r:id="rId11" name="Option Button 8">
              <controlPr defaultSize="0" autoFill="0" autoLine="0" autoPict="0">
                <anchor moveWithCells="1">
                  <from>
                    <xdr:col>2</xdr:col>
                    <xdr:colOff>28575</xdr:colOff>
                    <xdr:row>8</xdr:row>
                    <xdr:rowOff>57150</xdr:rowOff>
                  </from>
                  <to>
                    <xdr:col>2</xdr:col>
                    <xdr:colOff>228600</xdr:colOff>
                    <xdr:row>8</xdr:row>
                    <xdr:rowOff>247650</xdr:rowOff>
                  </to>
                </anchor>
              </controlPr>
            </control>
          </mc:Choice>
        </mc:AlternateContent>
        <mc:AlternateContent xmlns:mc="http://schemas.openxmlformats.org/markup-compatibility/2006">
          <mc:Choice Requires="x14">
            <control shapeId="5129" r:id="rId12" name="Option Button 9">
              <controlPr defaultSize="0" autoFill="0" autoLine="0" autoPict="0">
                <anchor moveWithCells="1">
                  <from>
                    <xdr:col>3</xdr:col>
                    <xdr:colOff>28575</xdr:colOff>
                    <xdr:row>8</xdr:row>
                    <xdr:rowOff>66675</xdr:rowOff>
                  </from>
                  <to>
                    <xdr:col>3</xdr:col>
                    <xdr:colOff>228600</xdr:colOff>
                    <xdr:row>8</xdr:row>
                    <xdr:rowOff>257175</xdr:rowOff>
                  </to>
                </anchor>
              </controlPr>
            </control>
          </mc:Choice>
        </mc:AlternateContent>
        <mc:AlternateContent xmlns:mc="http://schemas.openxmlformats.org/markup-compatibility/2006">
          <mc:Choice Requires="x14">
            <control shapeId="5130" r:id="rId13" name="Option Button 10">
              <controlPr defaultSize="0" autoFill="0" autoLine="0" autoPict="0">
                <anchor moveWithCells="1">
                  <from>
                    <xdr:col>4</xdr:col>
                    <xdr:colOff>28575</xdr:colOff>
                    <xdr:row>8</xdr:row>
                    <xdr:rowOff>57150</xdr:rowOff>
                  </from>
                  <to>
                    <xdr:col>4</xdr:col>
                    <xdr:colOff>228600</xdr:colOff>
                    <xdr:row>8</xdr:row>
                    <xdr:rowOff>247650</xdr:rowOff>
                  </to>
                </anchor>
              </controlPr>
            </control>
          </mc:Choice>
        </mc:AlternateContent>
        <mc:AlternateContent xmlns:mc="http://schemas.openxmlformats.org/markup-compatibility/2006">
          <mc:Choice Requires="x14">
            <control shapeId="5131" r:id="rId14" name="Option Button 11">
              <controlPr defaultSize="0" autoFill="0" autoLine="0" autoPict="0">
                <anchor moveWithCells="1">
                  <from>
                    <xdr:col>5</xdr:col>
                    <xdr:colOff>28575</xdr:colOff>
                    <xdr:row>8</xdr:row>
                    <xdr:rowOff>57150</xdr:rowOff>
                  </from>
                  <to>
                    <xdr:col>5</xdr:col>
                    <xdr:colOff>228600</xdr:colOff>
                    <xdr:row>8</xdr:row>
                    <xdr:rowOff>247650</xdr:rowOff>
                  </to>
                </anchor>
              </controlPr>
            </control>
          </mc:Choice>
        </mc:AlternateContent>
        <mc:AlternateContent xmlns:mc="http://schemas.openxmlformats.org/markup-compatibility/2006">
          <mc:Choice Requires="x14">
            <control shapeId="5132" r:id="rId15" name="Group Box 12">
              <controlPr defaultSize="0" autoFill="0" autoPict="0">
                <anchor moveWithCells="1">
                  <from>
                    <xdr:col>1</xdr:col>
                    <xdr:colOff>28575</xdr:colOff>
                    <xdr:row>8</xdr:row>
                    <xdr:rowOff>28575</xdr:rowOff>
                  </from>
                  <to>
                    <xdr:col>6</xdr:col>
                    <xdr:colOff>0</xdr:colOff>
                    <xdr:row>8</xdr:row>
                    <xdr:rowOff>333375</xdr:rowOff>
                  </to>
                </anchor>
              </controlPr>
            </control>
          </mc:Choice>
        </mc:AlternateContent>
        <mc:AlternateContent xmlns:mc="http://schemas.openxmlformats.org/markup-compatibility/2006">
          <mc:Choice Requires="x14">
            <control shapeId="5133" r:id="rId16" name="Option Button 13">
              <controlPr defaultSize="0" autoFill="0" autoLine="0" autoPict="0">
                <anchor moveWithCells="1">
                  <from>
                    <xdr:col>1</xdr:col>
                    <xdr:colOff>28575</xdr:colOff>
                    <xdr:row>9</xdr:row>
                    <xdr:rowOff>76200</xdr:rowOff>
                  </from>
                  <to>
                    <xdr:col>1</xdr:col>
                    <xdr:colOff>228600</xdr:colOff>
                    <xdr:row>9</xdr:row>
                    <xdr:rowOff>266700</xdr:rowOff>
                  </to>
                </anchor>
              </controlPr>
            </control>
          </mc:Choice>
        </mc:AlternateContent>
        <mc:AlternateContent xmlns:mc="http://schemas.openxmlformats.org/markup-compatibility/2006">
          <mc:Choice Requires="x14">
            <control shapeId="5134" r:id="rId17" name="Option Button 14">
              <controlPr defaultSize="0" autoFill="0" autoLine="0" autoPict="0">
                <anchor moveWithCells="1">
                  <from>
                    <xdr:col>2</xdr:col>
                    <xdr:colOff>28575</xdr:colOff>
                    <xdr:row>9</xdr:row>
                    <xdr:rowOff>95250</xdr:rowOff>
                  </from>
                  <to>
                    <xdr:col>2</xdr:col>
                    <xdr:colOff>228600</xdr:colOff>
                    <xdr:row>9</xdr:row>
                    <xdr:rowOff>285750</xdr:rowOff>
                  </to>
                </anchor>
              </controlPr>
            </control>
          </mc:Choice>
        </mc:AlternateContent>
        <mc:AlternateContent xmlns:mc="http://schemas.openxmlformats.org/markup-compatibility/2006">
          <mc:Choice Requires="x14">
            <control shapeId="5135" r:id="rId18" name="Option Button 15">
              <controlPr defaultSize="0" autoFill="0" autoLine="0" autoPict="0">
                <anchor moveWithCells="1">
                  <from>
                    <xdr:col>3</xdr:col>
                    <xdr:colOff>28575</xdr:colOff>
                    <xdr:row>9</xdr:row>
                    <xdr:rowOff>104775</xdr:rowOff>
                  </from>
                  <to>
                    <xdr:col>3</xdr:col>
                    <xdr:colOff>228600</xdr:colOff>
                    <xdr:row>9</xdr:row>
                    <xdr:rowOff>295275</xdr:rowOff>
                  </to>
                </anchor>
              </controlPr>
            </control>
          </mc:Choice>
        </mc:AlternateContent>
        <mc:AlternateContent xmlns:mc="http://schemas.openxmlformats.org/markup-compatibility/2006">
          <mc:Choice Requires="x14">
            <control shapeId="5136" r:id="rId19" name="Option Button 16">
              <controlPr defaultSize="0" autoFill="0" autoLine="0" autoPict="0">
                <anchor moveWithCells="1">
                  <from>
                    <xdr:col>4</xdr:col>
                    <xdr:colOff>28575</xdr:colOff>
                    <xdr:row>9</xdr:row>
                    <xdr:rowOff>95250</xdr:rowOff>
                  </from>
                  <to>
                    <xdr:col>4</xdr:col>
                    <xdr:colOff>228600</xdr:colOff>
                    <xdr:row>9</xdr:row>
                    <xdr:rowOff>285750</xdr:rowOff>
                  </to>
                </anchor>
              </controlPr>
            </control>
          </mc:Choice>
        </mc:AlternateContent>
        <mc:AlternateContent xmlns:mc="http://schemas.openxmlformats.org/markup-compatibility/2006">
          <mc:Choice Requires="x14">
            <control shapeId="5137" r:id="rId20" name="Option Button 17">
              <controlPr defaultSize="0" autoFill="0" autoLine="0" autoPict="0">
                <anchor moveWithCells="1">
                  <from>
                    <xdr:col>5</xdr:col>
                    <xdr:colOff>28575</xdr:colOff>
                    <xdr:row>9</xdr:row>
                    <xdr:rowOff>95250</xdr:rowOff>
                  </from>
                  <to>
                    <xdr:col>5</xdr:col>
                    <xdr:colOff>228600</xdr:colOff>
                    <xdr:row>9</xdr:row>
                    <xdr:rowOff>285750</xdr:rowOff>
                  </to>
                </anchor>
              </controlPr>
            </control>
          </mc:Choice>
        </mc:AlternateContent>
        <mc:AlternateContent xmlns:mc="http://schemas.openxmlformats.org/markup-compatibility/2006">
          <mc:Choice Requires="x14">
            <control shapeId="5138" r:id="rId21" name="Group Box 18">
              <controlPr defaultSize="0" autoFill="0" autoPict="0">
                <anchor moveWithCells="1">
                  <from>
                    <xdr:col>1</xdr:col>
                    <xdr:colOff>28575</xdr:colOff>
                    <xdr:row>9</xdr:row>
                    <xdr:rowOff>28575</xdr:rowOff>
                  </from>
                  <to>
                    <xdr:col>6</xdr:col>
                    <xdr:colOff>0</xdr:colOff>
                    <xdr:row>9</xdr:row>
                    <xdr:rowOff>333375</xdr:rowOff>
                  </to>
                </anchor>
              </controlPr>
            </control>
          </mc:Choice>
        </mc:AlternateContent>
        <mc:AlternateContent xmlns:mc="http://schemas.openxmlformats.org/markup-compatibility/2006">
          <mc:Choice Requires="x14">
            <control shapeId="5139" r:id="rId22" name="Option Button 19">
              <controlPr defaultSize="0" autoFill="0" autoLine="0" autoPict="0">
                <anchor moveWithCells="1">
                  <from>
                    <xdr:col>1</xdr:col>
                    <xdr:colOff>28575</xdr:colOff>
                    <xdr:row>10</xdr:row>
                    <xdr:rowOff>95250</xdr:rowOff>
                  </from>
                  <to>
                    <xdr:col>1</xdr:col>
                    <xdr:colOff>228600</xdr:colOff>
                    <xdr:row>10</xdr:row>
                    <xdr:rowOff>285750</xdr:rowOff>
                  </to>
                </anchor>
              </controlPr>
            </control>
          </mc:Choice>
        </mc:AlternateContent>
        <mc:AlternateContent xmlns:mc="http://schemas.openxmlformats.org/markup-compatibility/2006">
          <mc:Choice Requires="x14">
            <control shapeId="5140" r:id="rId23" name="Option Button 20">
              <controlPr defaultSize="0" autoFill="0" autoLine="0" autoPict="0">
                <anchor moveWithCells="1">
                  <from>
                    <xdr:col>2</xdr:col>
                    <xdr:colOff>28575</xdr:colOff>
                    <xdr:row>10</xdr:row>
                    <xdr:rowOff>104775</xdr:rowOff>
                  </from>
                  <to>
                    <xdr:col>2</xdr:col>
                    <xdr:colOff>228600</xdr:colOff>
                    <xdr:row>10</xdr:row>
                    <xdr:rowOff>295275</xdr:rowOff>
                  </to>
                </anchor>
              </controlPr>
            </control>
          </mc:Choice>
        </mc:AlternateContent>
        <mc:AlternateContent xmlns:mc="http://schemas.openxmlformats.org/markup-compatibility/2006">
          <mc:Choice Requires="x14">
            <control shapeId="5141" r:id="rId24" name="Option Button 21">
              <controlPr defaultSize="0" autoFill="0" autoLine="0" autoPict="0">
                <anchor moveWithCells="1">
                  <from>
                    <xdr:col>3</xdr:col>
                    <xdr:colOff>28575</xdr:colOff>
                    <xdr:row>10</xdr:row>
                    <xdr:rowOff>104775</xdr:rowOff>
                  </from>
                  <to>
                    <xdr:col>3</xdr:col>
                    <xdr:colOff>228600</xdr:colOff>
                    <xdr:row>10</xdr:row>
                    <xdr:rowOff>295275</xdr:rowOff>
                  </to>
                </anchor>
              </controlPr>
            </control>
          </mc:Choice>
        </mc:AlternateContent>
        <mc:AlternateContent xmlns:mc="http://schemas.openxmlformats.org/markup-compatibility/2006">
          <mc:Choice Requires="x14">
            <control shapeId="5142" r:id="rId25" name="Option Button 22">
              <controlPr defaultSize="0" autoFill="0" autoLine="0" autoPict="0">
                <anchor moveWithCells="1">
                  <from>
                    <xdr:col>4</xdr:col>
                    <xdr:colOff>28575</xdr:colOff>
                    <xdr:row>10</xdr:row>
                    <xdr:rowOff>114300</xdr:rowOff>
                  </from>
                  <to>
                    <xdr:col>4</xdr:col>
                    <xdr:colOff>228600</xdr:colOff>
                    <xdr:row>10</xdr:row>
                    <xdr:rowOff>304800</xdr:rowOff>
                  </to>
                </anchor>
              </controlPr>
            </control>
          </mc:Choice>
        </mc:AlternateContent>
        <mc:AlternateContent xmlns:mc="http://schemas.openxmlformats.org/markup-compatibility/2006">
          <mc:Choice Requires="x14">
            <control shapeId="5143" r:id="rId26" name="Option Button 23">
              <controlPr defaultSize="0" autoFill="0" autoLine="0" autoPict="0">
                <anchor moveWithCells="1">
                  <from>
                    <xdr:col>5</xdr:col>
                    <xdr:colOff>28575</xdr:colOff>
                    <xdr:row>10</xdr:row>
                    <xdr:rowOff>104775</xdr:rowOff>
                  </from>
                  <to>
                    <xdr:col>5</xdr:col>
                    <xdr:colOff>228600</xdr:colOff>
                    <xdr:row>10</xdr:row>
                    <xdr:rowOff>295275</xdr:rowOff>
                  </to>
                </anchor>
              </controlPr>
            </control>
          </mc:Choice>
        </mc:AlternateContent>
        <mc:AlternateContent xmlns:mc="http://schemas.openxmlformats.org/markup-compatibility/2006">
          <mc:Choice Requires="x14">
            <control shapeId="5144" r:id="rId27" name="Group Box 24">
              <controlPr defaultSize="0" autoFill="0" autoPict="0">
                <anchor moveWithCells="1">
                  <from>
                    <xdr:col>1</xdr:col>
                    <xdr:colOff>28575</xdr:colOff>
                    <xdr:row>10</xdr:row>
                    <xdr:rowOff>28575</xdr:rowOff>
                  </from>
                  <to>
                    <xdr:col>6</xdr:col>
                    <xdr:colOff>0</xdr:colOff>
                    <xdr:row>10</xdr:row>
                    <xdr:rowOff>333375</xdr:rowOff>
                  </to>
                </anchor>
              </controlPr>
            </control>
          </mc:Choice>
        </mc:AlternateContent>
        <mc:AlternateContent xmlns:mc="http://schemas.openxmlformats.org/markup-compatibility/2006">
          <mc:Choice Requires="x14">
            <control shapeId="5145" r:id="rId28" name="Option Button 25">
              <controlPr defaultSize="0" autoFill="0" autoLine="0" autoPict="0">
                <anchor moveWithCells="1">
                  <from>
                    <xdr:col>1</xdr:col>
                    <xdr:colOff>28575</xdr:colOff>
                    <xdr:row>11</xdr:row>
                    <xdr:rowOff>95250</xdr:rowOff>
                  </from>
                  <to>
                    <xdr:col>1</xdr:col>
                    <xdr:colOff>228600</xdr:colOff>
                    <xdr:row>11</xdr:row>
                    <xdr:rowOff>285750</xdr:rowOff>
                  </to>
                </anchor>
              </controlPr>
            </control>
          </mc:Choice>
        </mc:AlternateContent>
        <mc:AlternateContent xmlns:mc="http://schemas.openxmlformats.org/markup-compatibility/2006">
          <mc:Choice Requires="x14">
            <control shapeId="5146" r:id="rId29" name="Option Button 26">
              <controlPr defaultSize="0" autoFill="0" autoLine="0" autoPict="0">
                <anchor moveWithCells="1">
                  <from>
                    <xdr:col>2</xdr:col>
                    <xdr:colOff>28575</xdr:colOff>
                    <xdr:row>11</xdr:row>
                    <xdr:rowOff>95250</xdr:rowOff>
                  </from>
                  <to>
                    <xdr:col>2</xdr:col>
                    <xdr:colOff>228600</xdr:colOff>
                    <xdr:row>11</xdr:row>
                    <xdr:rowOff>285750</xdr:rowOff>
                  </to>
                </anchor>
              </controlPr>
            </control>
          </mc:Choice>
        </mc:AlternateContent>
        <mc:AlternateContent xmlns:mc="http://schemas.openxmlformats.org/markup-compatibility/2006">
          <mc:Choice Requires="x14">
            <control shapeId="5147" r:id="rId30" name="Option Button 27">
              <controlPr defaultSize="0" autoFill="0" autoLine="0" autoPict="0">
                <anchor moveWithCells="1">
                  <from>
                    <xdr:col>3</xdr:col>
                    <xdr:colOff>28575</xdr:colOff>
                    <xdr:row>11</xdr:row>
                    <xdr:rowOff>95250</xdr:rowOff>
                  </from>
                  <to>
                    <xdr:col>3</xdr:col>
                    <xdr:colOff>228600</xdr:colOff>
                    <xdr:row>11</xdr:row>
                    <xdr:rowOff>285750</xdr:rowOff>
                  </to>
                </anchor>
              </controlPr>
            </control>
          </mc:Choice>
        </mc:AlternateContent>
        <mc:AlternateContent xmlns:mc="http://schemas.openxmlformats.org/markup-compatibility/2006">
          <mc:Choice Requires="x14">
            <control shapeId="5148" r:id="rId31" name="Option Button 28">
              <controlPr defaultSize="0" autoFill="0" autoLine="0" autoPict="0">
                <anchor moveWithCells="1">
                  <from>
                    <xdr:col>4</xdr:col>
                    <xdr:colOff>28575</xdr:colOff>
                    <xdr:row>11</xdr:row>
                    <xdr:rowOff>104775</xdr:rowOff>
                  </from>
                  <to>
                    <xdr:col>4</xdr:col>
                    <xdr:colOff>228600</xdr:colOff>
                    <xdr:row>11</xdr:row>
                    <xdr:rowOff>295275</xdr:rowOff>
                  </to>
                </anchor>
              </controlPr>
            </control>
          </mc:Choice>
        </mc:AlternateContent>
        <mc:AlternateContent xmlns:mc="http://schemas.openxmlformats.org/markup-compatibility/2006">
          <mc:Choice Requires="x14">
            <control shapeId="5149" r:id="rId32" name="Option Button 29">
              <controlPr defaultSize="0" autoFill="0" autoLine="0" autoPict="0">
                <anchor moveWithCells="1">
                  <from>
                    <xdr:col>5</xdr:col>
                    <xdr:colOff>28575</xdr:colOff>
                    <xdr:row>11</xdr:row>
                    <xdr:rowOff>104775</xdr:rowOff>
                  </from>
                  <to>
                    <xdr:col>5</xdr:col>
                    <xdr:colOff>228600</xdr:colOff>
                    <xdr:row>11</xdr:row>
                    <xdr:rowOff>295275</xdr:rowOff>
                  </to>
                </anchor>
              </controlPr>
            </control>
          </mc:Choice>
        </mc:AlternateContent>
        <mc:AlternateContent xmlns:mc="http://schemas.openxmlformats.org/markup-compatibility/2006">
          <mc:Choice Requires="x14">
            <control shapeId="5150" r:id="rId33" name="Group Box 30">
              <controlPr defaultSize="0" autoFill="0" autoPict="0">
                <anchor moveWithCells="1">
                  <from>
                    <xdr:col>1</xdr:col>
                    <xdr:colOff>28575</xdr:colOff>
                    <xdr:row>11</xdr:row>
                    <xdr:rowOff>28575</xdr:rowOff>
                  </from>
                  <to>
                    <xdr:col>6</xdr:col>
                    <xdr:colOff>0</xdr:colOff>
                    <xdr:row>11</xdr:row>
                    <xdr:rowOff>333375</xdr:rowOff>
                  </to>
                </anchor>
              </controlPr>
            </control>
          </mc:Choice>
        </mc:AlternateContent>
        <mc:AlternateContent xmlns:mc="http://schemas.openxmlformats.org/markup-compatibility/2006">
          <mc:Choice Requires="x14">
            <control shapeId="5151" r:id="rId34" name="Option Button 31">
              <controlPr defaultSize="0" autoFill="0" autoLine="0" autoPict="0">
                <anchor moveWithCells="1">
                  <from>
                    <xdr:col>1</xdr:col>
                    <xdr:colOff>28575</xdr:colOff>
                    <xdr:row>12</xdr:row>
                    <xdr:rowOff>95250</xdr:rowOff>
                  </from>
                  <to>
                    <xdr:col>1</xdr:col>
                    <xdr:colOff>228600</xdr:colOff>
                    <xdr:row>12</xdr:row>
                    <xdr:rowOff>285750</xdr:rowOff>
                  </to>
                </anchor>
              </controlPr>
            </control>
          </mc:Choice>
        </mc:AlternateContent>
        <mc:AlternateContent xmlns:mc="http://schemas.openxmlformats.org/markup-compatibility/2006">
          <mc:Choice Requires="x14">
            <control shapeId="5152" r:id="rId35" name="Option Button 32">
              <controlPr defaultSize="0" autoFill="0" autoLine="0" autoPict="0">
                <anchor moveWithCells="1">
                  <from>
                    <xdr:col>2</xdr:col>
                    <xdr:colOff>28575</xdr:colOff>
                    <xdr:row>12</xdr:row>
                    <xdr:rowOff>95250</xdr:rowOff>
                  </from>
                  <to>
                    <xdr:col>2</xdr:col>
                    <xdr:colOff>228600</xdr:colOff>
                    <xdr:row>12</xdr:row>
                    <xdr:rowOff>285750</xdr:rowOff>
                  </to>
                </anchor>
              </controlPr>
            </control>
          </mc:Choice>
        </mc:AlternateContent>
        <mc:AlternateContent xmlns:mc="http://schemas.openxmlformats.org/markup-compatibility/2006">
          <mc:Choice Requires="x14">
            <control shapeId="5153" r:id="rId36" name="Option Button 33">
              <controlPr defaultSize="0" autoFill="0" autoLine="0" autoPict="0">
                <anchor moveWithCells="1">
                  <from>
                    <xdr:col>3</xdr:col>
                    <xdr:colOff>28575</xdr:colOff>
                    <xdr:row>12</xdr:row>
                    <xdr:rowOff>95250</xdr:rowOff>
                  </from>
                  <to>
                    <xdr:col>3</xdr:col>
                    <xdr:colOff>228600</xdr:colOff>
                    <xdr:row>12</xdr:row>
                    <xdr:rowOff>285750</xdr:rowOff>
                  </to>
                </anchor>
              </controlPr>
            </control>
          </mc:Choice>
        </mc:AlternateContent>
        <mc:AlternateContent xmlns:mc="http://schemas.openxmlformats.org/markup-compatibility/2006">
          <mc:Choice Requires="x14">
            <control shapeId="5154" r:id="rId37" name="Option Button 34">
              <controlPr defaultSize="0" autoFill="0" autoLine="0" autoPict="0">
                <anchor moveWithCells="1">
                  <from>
                    <xdr:col>4</xdr:col>
                    <xdr:colOff>28575</xdr:colOff>
                    <xdr:row>12</xdr:row>
                    <xdr:rowOff>95250</xdr:rowOff>
                  </from>
                  <to>
                    <xdr:col>4</xdr:col>
                    <xdr:colOff>228600</xdr:colOff>
                    <xdr:row>12</xdr:row>
                    <xdr:rowOff>285750</xdr:rowOff>
                  </to>
                </anchor>
              </controlPr>
            </control>
          </mc:Choice>
        </mc:AlternateContent>
        <mc:AlternateContent xmlns:mc="http://schemas.openxmlformats.org/markup-compatibility/2006">
          <mc:Choice Requires="x14">
            <control shapeId="5155" r:id="rId38" name="Option Button 35">
              <controlPr defaultSize="0" autoFill="0" autoLine="0" autoPict="0">
                <anchor moveWithCells="1">
                  <from>
                    <xdr:col>5</xdr:col>
                    <xdr:colOff>28575</xdr:colOff>
                    <xdr:row>12</xdr:row>
                    <xdr:rowOff>104775</xdr:rowOff>
                  </from>
                  <to>
                    <xdr:col>5</xdr:col>
                    <xdr:colOff>228600</xdr:colOff>
                    <xdr:row>12</xdr:row>
                    <xdr:rowOff>295275</xdr:rowOff>
                  </to>
                </anchor>
              </controlPr>
            </control>
          </mc:Choice>
        </mc:AlternateContent>
        <mc:AlternateContent xmlns:mc="http://schemas.openxmlformats.org/markup-compatibility/2006">
          <mc:Choice Requires="x14">
            <control shapeId="5156" r:id="rId39" name="Group Box 36">
              <controlPr defaultSize="0" autoFill="0" autoPict="0">
                <anchor moveWithCells="1">
                  <from>
                    <xdr:col>1</xdr:col>
                    <xdr:colOff>28575</xdr:colOff>
                    <xdr:row>12</xdr:row>
                    <xdr:rowOff>28575</xdr:rowOff>
                  </from>
                  <to>
                    <xdr:col>6</xdr:col>
                    <xdr:colOff>0</xdr:colOff>
                    <xdr:row>12</xdr:row>
                    <xdr:rowOff>333375</xdr:rowOff>
                  </to>
                </anchor>
              </controlPr>
            </control>
          </mc:Choice>
        </mc:AlternateContent>
        <mc:AlternateContent xmlns:mc="http://schemas.openxmlformats.org/markup-compatibility/2006">
          <mc:Choice Requires="x14">
            <control shapeId="5157" r:id="rId40" name="Option Button 37">
              <controlPr defaultSize="0" autoFill="0" autoLine="0" autoPict="0">
                <anchor moveWithCells="1">
                  <from>
                    <xdr:col>1</xdr:col>
                    <xdr:colOff>28575</xdr:colOff>
                    <xdr:row>22</xdr:row>
                    <xdr:rowOff>104775</xdr:rowOff>
                  </from>
                  <to>
                    <xdr:col>1</xdr:col>
                    <xdr:colOff>228600</xdr:colOff>
                    <xdr:row>22</xdr:row>
                    <xdr:rowOff>295275</xdr:rowOff>
                  </to>
                </anchor>
              </controlPr>
            </control>
          </mc:Choice>
        </mc:AlternateContent>
        <mc:AlternateContent xmlns:mc="http://schemas.openxmlformats.org/markup-compatibility/2006">
          <mc:Choice Requires="x14">
            <control shapeId="5158" r:id="rId41" name="Option Button 38">
              <controlPr defaultSize="0" autoFill="0" autoLine="0" autoPict="0">
                <anchor moveWithCells="1">
                  <from>
                    <xdr:col>2</xdr:col>
                    <xdr:colOff>28575</xdr:colOff>
                    <xdr:row>22</xdr:row>
                    <xdr:rowOff>104775</xdr:rowOff>
                  </from>
                  <to>
                    <xdr:col>2</xdr:col>
                    <xdr:colOff>228600</xdr:colOff>
                    <xdr:row>22</xdr:row>
                    <xdr:rowOff>295275</xdr:rowOff>
                  </to>
                </anchor>
              </controlPr>
            </control>
          </mc:Choice>
        </mc:AlternateContent>
        <mc:AlternateContent xmlns:mc="http://schemas.openxmlformats.org/markup-compatibility/2006">
          <mc:Choice Requires="x14">
            <control shapeId="5159" r:id="rId42" name="Option Button 39">
              <controlPr defaultSize="0" autoFill="0" autoLine="0" autoPict="0">
                <anchor moveWithCells="1">
                  <from>
                    <xdr:col>3</xdr:col>
                    <xdr:colOff>28575</xdr:colOff>
                    <xdr:row>22</xdr:row>
                    <xdr:rowOff>104775</xdr:rowOff>
                  </from>
                  <to>
                    <xdr:col>3</xdr:col>
                    <xdr:colOff>228600</xdr:colOff>
                    <xdr:row>22</xdr:row>
                    <xdr:rowOff>295275</xdr:rowOff>
                  </to>
                </anchor>
              </controlPr>
            </control>
          </mc:Choice>
        </mc:AlternateContent>
        <mc:AlternateContent xmlns:mc="http://schemas.openxmlformats.org/markup-compatibility/2006">
          <mc:Choice Requires="x14">
            <control shapeId="5160" r:id="rId43" name="Option Button 40">
              <controlPr defaultSize="0" autoFill="0" autoLine="0" autoPict="0">
                <anchor moveWithCells="1">
                  <from>
                    <xdr:col>4</xdr:col>
                    <xdr:colOff>28575</xdr:colOff>
                    <xdr:row>22</xdr:row>
                    <xdr:rowOff>95250</xdr:rowOff>
                  </from>
                  <to>
                    <xdr:col>4</xdr:col>
                    <xdr:colOff>228600</xdr:colOff>
                    <xdr:row>22</xdr:row>
                    <xdr:rowOff>285750</xdr:rowOff>
                  </to>
                </anchor>
              </controlPr>
            </control>
          </mc:Choice>
        </mc:AlternateContent>
        <mc:AlternateContent xmlns:mc="http://schemas.openxmlformats.org/markup-compatibility/2006">
          <mc:Choice Requires="x14">
            <control shapeId="5161" r:id="rId44" name="Option Button 41">
              <controlPr defaultSize="0" autoFill="0" autoLine="0" autoPict="0">
                <anchor moveWithCells="1">
                  <from>
                    <xdr:col>5</xdr:col>
                    <xdr:colOff>28575</xdr:colOff>
                    <xdr:row>22</xdr:row>
                    <xdr:rowOff>104775</xdr:rowOff>
                  </from>
                  <to>
                    <xdr:col>5</xdr:col>
                    <xdr:colOff>228600</xdr:colOff>
                    <xdr:row>22</xdr:row>
                    <xdr:rowOff>295275</xdr:rowOff>
                  </to>
                </anchor>
              </controlPr>
            </control>
          </mc:Choice>
        </mc:AlternateContent>
        <mc:AlternateContent xmlns:mc="http://schemas.openxmlformats.org/markup-compatibility/2006">
          <mc:Choice Requires="x14">
            <control shapeId="5162" r:id="rId45" name="Group Box 42">
              <controlPr defaultSize="0" autoFill="0" autoPict="0">
                <anchor moveWithCells="1">
                  <from>
                    <xdr:col>1</xdr:col>
                    <xdr:colOff>28575</xdr:colOff>
                    <xdr:row>22</xdr:row>
                    <xdr:rowOff>28575</xdr:rowOff>
                  </from>
                  <to>
                    <xdr:col>6</xdr:col>
                    <xdr:colOff>0</xdr:colOff>
                    <xdr:row>22</xdr:row>
                    <xdr:rowOff>361950</xdr:rowOff>
                  </to>
                </anchor>
              </controlPr>
            </control>
          </mc:Choice>
        </mc:AlternateContent>
        <mc:AlternateContent xmlns:mc="http://schemas.openxmlformats.org/markup-compatibility/2006">
          <mc:Choice Requires="x14">
            <control shapeId="5163" r:id="rId46" name="Option Button 43">
              <controlPr defaultSize="0" autoFill="0" autoLine="0" autoPict="0">
                <anchor moveWithCells="1">
                  <from>
                    <xdr:col>1</xdr:col>
                    <xdr:colOff>28575</xdr:colOff>
                    <xdr:row>23</xdr:row>
                    <xdr:rowOff>85725</xdr:rowOff>
                  </from>
                  <to>
                    <xdr:col>1</xdr:col>
                    <xdr:colOff>228600</xdr:colOff>
                    <xdr:row>23</xdr:row>
                    <xdr:rowOff>276225</xdr:rowOff>
                  </to>
                </anchor>
              </controlPr>
            </control>
          </mc:Choice>
        </mc:AlternateContent>
        <mc:AlternateContent xmlns:mc="http://schemas.openxmlformats.org/markup-compatibility/2006">
          <mc:Choice Requires="x14">
            <control shapeId="5164" r:id="rId47" name="Option Button 44">
              <controlPr defaultSize="0" autoFill="0" autoLine="0" autoPict="0">
                <anchor moveWithCells="1">
                  <from>
                    <xdr:col>2</xdr:col>
                    <xdr:colOff>28575</xdr:colOff>
                    <xdr:row>23</xdr:row>
                    <xdr:rowOff>95250</xdr:rowOff>
                  </from>
                  <to>
                    <xdr:col>2</xdr:col>
                    <xdr:colOff>228600</xdr:colOff>
                    <xdr:row>23</xdr:row>
                    <xdr:rowOff>285750</xdr:rowOff>
                  </to>
                </anchor>
              </controlPr>
            </control>
          </mc:Choice>
        </mc:AlternateContent>
        <mc:AlternateContent xmlns:mc="http://schemas.openxmlformats.org/markup-compatibility/2006">
          <mc:Choice Requires="x14">
            <control shapeId="5165" r:id="rId48" name="Option Button 45">
              <controlPr defaultSize="0" autoFill="0" autoLine="0" autoPict="0">
                <anchor moveWithCells="1">
                  <from>
                    <xdr:col>3</xdr:col>
                    <xdr:colOff>28575</xdr:colOff>
                    <xdr:row>23</xdr:row>
                    <xdr:rowOff>95250</xdr:rowOff>
                  </from>
                  <to>
                    <xdr:col>3</xdr:col>
                    <xdr:colOff>228600</xdr:colOff>
                    <xdr:row>23</xdr:row>
                    <xdr:rowOff>285750</xdr:rowOff>
                  </to>
                </anchor>
              </controlPr>
            </control>
          </mc:Choice>
        </mc:AlternateContent>
        <mc:AlternateContent xmlns:mc="http://schemas.openxmlformats.org/markup-compatibility/2006">
          <mc:Choice Requires="x14">
            <control shapeId="5166" r:id="rId49" name="Option Button 46">
              <controlPr defaultSize="0" autoFill="0" autoLine="0" autoPict="0">
                <anchor moveWithCells="1">
                  <from>
                    <xdr:col>4</xdr:col>
                    <xdr:colOff>28575</xdr:colOff>
                    <xdr:row>23</xdr:row>
                    <xdr:rowOff>85725</xdr:rowOff>
                  </from>
                  <to>
                    <xdr:col>4</xdr:col>
                    <xdr:colOff>228600</xdr:colOff>
                    <xdr:row>23</xdr:row>
                    <xdr:rowOff>276225</xdr:rowOff>
                  </to>
                </anchor>
              </controlPr>
            </control>
          </mc:Choice>
        </mc:AlternateContent>
        <mc:AlternateContent xmlns:mc="http://schemas.openxmlformats.org/markup-compatibility/2006">
          <mc:Choice Requires="x14">
            <control shapeId="5167" r:id="rId50" name="Option Button 47">
              <controlPr defaultSize="0" autoFill="0" autoLine="0" autoPict="0">
                <anchor moveWithCells="1">
                  <from>
                    <xdr:col>5</xdr:col>
                    <xdr:colOff>28575</xdr:colOff>
                    <xdr:row>23</xdr:row>
                    <xdr:rowOff>85725</xdr:rowOff>
                  </from>
                  <to>
                    <xdr:col>5</xdr:col>
                    <xdr:colOff>228600</xdr:colOff>
                    <xdr:row>23</xdr:row>
                    <xdr:rowOff>276225</xdr:rowOff>
                  </to>
                </anchor>
              </controlPr>
            </control>
          </mc:Choice>
        </mc:AlternateContent>
        <mc:AlternateContent xmlns:mc="http://schemas.openxmlformats.org/markup-compatibility/2006">
          <mc:Choice Requires="x14">
            <control shapeId="5168" r:id="rId51" name="Group Box 48">
              <controlPr defaultSize="0" autoFill="0" autoPict="0">
                <anchor moveWithCells="1">
                  <from>
                    <xdr:col>1</xdr:col>
                    <xdr:colOff>28575</xdr:colOff>
                    <xdr:row>23</xdr:row>
                    <xdr:rowOff>28575</xdr:rowOff>
                  </from>
                  <to>
                    <xdr:col>6</xdr:col>
                    <xdr:colOff>0</xdr:colOff>
                    <xdr:row>23</xdr:row>
                    <xdr:rowOff>333375</xdr:rowOff>
                  </to>
                </anchor>
              </controlPr>
            </control>
          </mc:Choice>
        </mc:AlternateContent>
        <mc:AlternateContent xmlns:mc="http://schemas.openxmlformats.org/markup-compatibility/2006">
          <mc:Choice Requires="x14">
            <control shapeId="5169" r:id="rId52" name="Option Button 49">
              <controlPr defaultSize="0" autoFill="0" autoLine="0" autoPict="0">
                <anchor moveWithCells="1">
                  <from>
                    <xdr:col>1</xdr:col>
                    <xdr:colOff>28575</xdr:colOff>
                    <xdr:row>24</xdr:row>
                    <xdr:rowOff>104775</xdr:rowOff>
                  </from>
                  <to>
                    <xdr:col>1</xdr:col>
                    <xdr:colOff>228600</xdr:colOff>
                    <xdr:row>24</xdr:row>
                    <xdr:rowOff>295275</xdr:rowOff>
                  </to>
                </anchor>
              </controlPr>
            </control>
          </mc:Choice>
        </mc:AlternateContent>
        <mc:AlternateContent xmlns:mc="http://schemas.openxmlformats.org/markup-compatibility/2006">
          <mc:Choice Requires="x14">
            <control shapeId="5170" r:id="rId53" name="Option Button 50">
              <controlPr defaultSize="0" autoFill="0" autoLine="0" autoPict="0">
                <anchor moveWithCells="1">
                  <from>
                    <xdr:col>2</xdr:col>
                    <xdr:colOff>28575</xdr:colOff>
                    <xdr:row>24</xdr:row>
                    <xdr:rowOff>95250</xdr:rowOff>
                  </from>
                  <to>
                    <xdr:col>2</xdr:col>
                    <xdr:colOff>228600</xdr:colOff>
                    <xdr:row>24</xdr:row>
                    <xdr:rowOff>285750</xdr:rowOff>
                  </to>
                </anchor>
              </controlPr>
            </control>
          </mc:Choice>
        </mc:AlternateContent>
        <mc:AlternateContent xmlns:mc="http://schemas.openxmlformats.org/markup-compatibility/2006">
          <mc:Choice Requires="x14">
            <control shapeId="5171" r:id="rId54" name="Option Button 51">
              <controlPr defaultSize="0" autoFill="0" autoLine="0" autoPict="0">
                <anchor moveWithCells="1">
                  <from>
                    <xdr:col>3</xdr:col>
                    <xdr:colOff>28575</xdr:colOff>
                    <xdr:row>24</xdr:row>
                    <xdr:rowOff>104775</xdr:rowOff>
                  </from>
                  <to>
                    <xdr:col>3</xdr:col>
                    <xdr:colOff>228600</xdr:colOff>
                    <xdr:row>24</xdr:row>
                    <xdr:rowOff>295275</xdr:rowOff>
                  </to>
                </anchor>
              </controlPr>
            </control>
          </mc:Choice>
        </mc:AlternateContent>
        <mc:AlternateContent xmlns:mc="http://schemas.openxmlformats.org/markup-compatibility/2006">
          <mc:Choice Requires="x14">
            <control shapeId="5172" r:id="rId55" name="Option Button 52">
              <controlPr defaultSize="0" autoFill="0" autoLine="0" autoPict="0">
                <anchor moveWithCells="1">
                  <from>
                    <xdr:col>4</xdr:col>
                    <xdr:colOff>28575</xdr:colOff>
                    <xdr:row>24</xdr:row>
                    <xdr:rowOff>95250</xdr:rowOff>
                  </from>
                  <to>
                    <xdr:col>4</xdr:col>
                    <xdr:colOff>228600</xdr:colOff>
                    <xdr:row>24</xdr:row>
                    <xdr:rowOff>285750</xdr:rowOff>
                  </to>
                </anchor>
              </controlPr>
            </control>
          </mc:Choice>
        </mc:AlternateContent>
        <mc:AlternateContent xmlns:mc="http://schemas.openxmlformats.org/markup-compatibility/2006">
          <mc:Choice Requires="x14">
            <control shapeId="5173" r:id="rId56" name="Option Button 53">
              <controlPr defaultSize="0" autoFill="0" autoLine="0" autoPict="0">
                <anchor moveWithCells="1">
                  <from>
                    <xdr:col>5</xdr:col>
                    <xdr:colOff>28575</xdr:colOff>
                    <xdr:row>24</xdr:row>
                    <xdr:rowOff>95250</xdr:rowOff>
                  </from>
                  <to>
                    <xdr:col>5</xdr:col>
                    <xdr:colOff>228600</xdr:colOff>
                    <xdr:row>24</xdr:row>
                    <xdr:rowOff>285750</xdr:rowOff>
                  </to>
                </anchor>
              </controlPr>
            </control>
          </mc:Choice>
        </mc:AlternateContent>
        <mc:AlternateContent xmlns:mc="http://schemas.openxmlformats.org/markup-compatibility/2006">
          <mc:Choice Requires="x14">
            <control shapeId="5174" r:id="rId57" name="Group Box 54">
              <controlPr defaultSize="0" autoFill="0" autoPict="0">
                <anchor moveWithCells="1">
                  <from>
                    <xdr:col>1</xdr:col>
                    <xdr:colOff>28575</xdr:colOff>
                    <xdr:row>24</xdr:row>
                    <xdr:rowOff>28575</xdr:rowOff>
                  </from>
                  <to>
                    <xdr:col>6</xdr:col>
                    <xdr:colOff>0</xdr:colOff>
                    <xdr:row>24</xdr:row>
                    <xdr:rowOff>333375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50"/>
  <sheetViews>
    <sheetView workbookViewId="0">
      <selection activeCell="C1" sqref="C1"/>
    </sheetView>
  </sheetViews>
  <sheetFormatPr defaultRowHeight="15"/>
  <cols>
    <col min="1" max="1" width="4.5703125" customWidth="1"/>
    <col min="2" max="2" width="5.140625" bestFit="1" customWidth="1"/>
    <col min="3" max="3" width="23" customWidth="1"/>
    <col min="4" max="4" width="5.140625" customWidth="1"/>
    <col min="5" max="5" width="20.85546875" customWidth="1"/>
    <col min="6" max="6" width="10.28515625" customWidth="1"/>
    <col min="7" max="7" width="12.5703125" customWidth="1"/>
    <col min="8" max="8" width="15.85546875" customWidth="1"/>
    <col min="9" max="9" width="5.5703125" customWidth="1"/>
  </cols>
  <sheetData>
    <row r="1" spans="1:9" ht="47.25" customHeight="1">
      <c r="A1" s="25"/>
      <c r="B1" s="110"/>
      <c r="C1" s="25"/>
      <c r="D1" s="25"/>
      <c r="E1" s="25"/>
      <c r="F1" s="111"/>
      <c r="G1" s="25"/>
      <c r="H1" s="25"/>
      <c r="I1" s="25"/>
    </row>
    <row r="2" spans="1:9" ht="15.75">
      <c r="A2" s="25"/>
      <c r="B2" s="671" t="s">
        <v>223</v>
      </c>
      <c r="C2" s="671"/>
      <c r="D2" s="671"/>
      <c r="E2" s="671"/>
      <c r="F2" s="671"/>
      <c r="G2" s="671"/>
      <c r="H2" s="671"/>
      <c r="I2" s="25"/>
    </row>
    <row r="3" spans="1:9" ht="15.75">
      <c r="A3" s="25"/>
      <c r="B3" s="671" t="s">
        <v>224</v>
      </c>
      <c r="C3" s="671"/>
      <c r="D3" s="671"/>
      <c r="E3" s="671"/>
      <c r="F3" s="671"/>
      <c r="G3" s="671"/>
      <c r="H3" s="671"/>
      <c r="I3" s="25"/>
    </row>
    <row r="4" spans="1:9" ht="15.75">
      <c r="A4" s="25"/>
      <c r="B4" s="113"/>
      <c r="C4" s="113"/>
      <c r="D4" s="113"/>
      <c r="E4" s="113"/>
      <c r="F4" s="113"/>
      <c r="G4" s="113"/>
      <c r="H4" s="113"/>
      <c r="I4" s="25"/>
    </row>
    <row r="5" spans="1:9" ht="15.75">
      <c r="A5" s="26"/>
      <c r="B5" s="114" t="s">
        <v>2</v>
      </c>
      <c r="C5" s="115" t="s">
        <v>3</v>
      </c>
      <c r="D5" s="506" t="s">
        <v>4</v>
      </c>
      <c r="E5" s="116" t="str">
        <f>Identitas!E4&amp;""</f>
        <v>Drs. ............</v>
      </c>
      <c r="F5" s="117"/>
      <c r="G5" s="113"/>
      <c r="H5" s="30"/>
      <c r="I5" s="25"/>
    </row>
    <row r="6" spans="1:9" ht="15.75">
      <c r="A6" s="26"/>
      <c r="B6" s="114"/>
      <c r="C6" s="115" t="s">
        <v>5</v>
      </c>
      <c r="D6" s="506" t="s">
        <v>4</v>
      </c>
      <c r="E6" s="116" t="str">
        <f>Identitas!E5&amp;""</f>
        <v>19..........................</v>
      </c>
      <c r="F6" s="118"/>
      <c r="G6" s="113"/>
      <c r="H6" s="30"/>
      <c r="I6" s="25"/>
    </row>
    <row r="7" spans="1:9" ht="15.75">
      <c r="A7" s="26"/>
      <c r="B7" s="114"/>
      <c r="C7" s="115" t="s">
        <v>7</v>
      </c>
      <c r="D7" s="506" t="s">
        <v>4</v>
      </c>
      <c r="E7" s="116" t="str">
        <f>Identitas!E7</f>
        <v>Cilacap, 02 Maret 1965</v>
      </c>
      <c r="F7" s="118"/>
      <c r="G7" s="113"/>
      <c r="H7" s="30"/>
      <c r="I7" s="25"/>
    </row>
    <row r="8" spans="1:9" ht="15.75">
      <c r="A8" s="26"/>
      <c r="B8" s="114"/>
      <c r="C8" s="115" t="s">
        <v>18</v>
      </c>
      <c r="D8" s="506" t="s">
        <v>4</v>
      </c>
      <c r="E8" s="116" t="str">
        <f>Identitas!E8&amp;" / "&amp;Identitas!F8&amp;" / "&amp;Identitas!G8&amp;""</f>
        <v>Pembina Tk I / IV b / 29 Januari 2014</v>
      </c>
      <c r="F8" s="116"/>
      <c r="G8" s="113"/>
      <c r="H8" s="30"/>
      <c r="I8" s="25"/>
    </row>
    <row r="9" spans="1:9" ht="15.75">
      <c r="A9" s="26"/>
      <c r="B9" s="114"/>
      <c r="C9" s="115" t="s">
        <v>225</v>
      </c>
      <c r="D9" s="506" t="s">
        <v>4</v>
      </c>
      <c r="E9" s="116" t="str">
        <f>Identitas!E9</f>
        <v>Kepala Sekolah</v>
      </c>
      <c r="F9" s="118"/>
      <c r="G9" s="113"/>
      <c r="H9" s="30"/>
      <c r="I9" s="25"/>
    </row>
    <row r="10" spans="1:9" ht="15.75">
      <c r="A10" s="26"/>
      <c r="B10" s="114"/>
      <c r="C10" s="115" t="s">
        <v>11</v>
      </c>
      <c r="D10" s="506" t="s">
        <v>4</v>
      </c>
      <c r="E10" s="116" t="str">
        <f>Identitas!E10</f>
        <v xml:space="preserve">33 th, 10 bln </v>
      </c>
      <c r="F10" s="118"/>
      <c r="G10" s="113"/>
      <c r="H10" s="30"/>
      <c r="I10" s="25"/>
    </row>
    <row r="11" spans="1:9" ht="15.75">
      <c r="A11" s="26"/>
      <c r="B11" s="114"/>
      <c r="C11" s="115" t="s">
        <v>12</v>
      </c>
      <c r="D11" s="506" t="s">
        <v>4</v>
      </c>
      <c r="E11" s="116" t="str">
        <f>Identitas!E11</f>
        <v>Laki-laki</v>
      </c>
      <c r="F11" s="118"/>
      <c r="G11" s="113"/>
      <c r="H11" s="30"/>
      <c r="I11" s="25"/>
    </row>
    <row r="12" spans="1:9" ht="15.75">
      <c r="A12" s="26"/>
      <c r="B12" s="114"/>
      <c r="C12" s="115" t="s">
        <v>13</v>
      </c>
      <c r="D12" s="506" t="s">
        <v>4</v>
      </c>
      <c r="E12" s="116" t="str">
        <f>Identitas!E12</f>
        <v>S 2</v>
      </c>
      <c r="F12" s="118"/>
      <c r="G12" s="113"/>
      <c r="H12" s="30"/>
      <c r="I12" s="25"/>
    </row>
    <row r="13" spans="1:9" ht="15.75">
      <c r="A13" s="26"/>
      <c r="B13" s="114"/>
      <c r="C13" s="115" t="s">
        <v>14</v>
      </c>
      <c r="D13" s="506" t="s">
        <v>4</v>
      </c>
      <c r="E13" s="116" t="str">
        <f>Identitas!E13</f>
        <v>Guru Mapel Teknik Bangunan</v>
      </c>
      <c r="F13" s="118"/>
      <c r="G13" s="113"/>
      <c r="H13" s="30"/>
      <c r="I13" s="25"/>
    </row>
    <row r="14" spans="1:9" ht="15.75">
      <c r="A14" s="26"/>
      <c r="B14" s="114"/>
      <c r="C14" s="115"/>
      <c r="D14" s="506"/>
      <c r="E14" s="119"/>
      <c r="F14" s="120"/>
      <c r="G14" s="113"/>
      <c r="H14" s="30"/>
      <c r="I14" s="25"/>
    </row>
    <row r="15" spans="1:9" ht="15.75">
      <c r="A15" s="26"/>
      <c r="B15" s="114" t="s">
        <v>17</v>
      </c>
      <c r="C15" s="115" t="s">
        <v>20</v>
      </c>
      <c r="D15" s="506" t="s">
        <v>4</v>
      </c>
      <c r="E15" s="116" t="str">
        <f>Identitas!E17&amp;""</f>
        <v>SMK Negeri 1 ..............</v>
      </c>
      <c r="F15" s="117"/>
      <c r="G15" s="113"/>
      <c r="H15" s="30"/>
      <c r="I15" s="25"/>
    </row>
    <row r="16" spans="1:9" ht="15.75">
      <c r="A16" s="26"/>
      <c r="B16" s="114"/>
      <c r="C16" s="115" t="s">
        <v>21</v>
      </c>
      <c r="D16" s="506" t="s">
        <v>4</v>
      </c>
      <c r="E16" s="116" t="str">
        <f>Identitas!E18&amp;""</f>
        <v>-</v>
      </c>
      <c r="F16" s="118"/>
      <c r="G16" s="113"/>
      <c r="H16" s="30"/>
      <c r="I16" s="25"/>
    </row>
    <row r="17" spans="1:9" ht="15.75">
      <c r="A17" s="26"/>
      <c r="B17" s="114"/>
      <c r="C17" s="115" t="s">
        <v>23</v>
      </c>
      <c r="D17" s="506" t="s">
        <v>4</v>
      </c>
      <c r="E17" s="116" t="str">
        <f>Identitas!E19&amp;""</f>
        <v>B................</v>
      </c>
      <c r="F17" s="118"/>
      <c r="G17" s="113"/>
      <c r="H17" s="30"/>
      <c r="I17" s="25"/>
    </row>
    <row r="18" spans="1:9" ht="15.75">
      <c r="A18" s="26"/>
      <c r="B18" s="114"/>
      <c r="C18" s="115" t="s">
        <v>24</v>
      </c>
      <c r="D18" s="506" t="s">
        <v>4</v>
      </c>
      <c r="E18" s="116" t="str">
        <f>Identitas!E20&amp;""</f>
        <v>.....................</v>
      </c>
      <c r="F18" s="118"/>
      <c r="G18" s="113"/>
      <c r="H18" s="30"/>
      <c r="I18" s="25"/>
    </row>
    <row r="19" spans="1:9" ht="15.75">
      <c r="A19" s="26"/>
      <c r="B19" s="114"/>
      <c r="C19" s="115" t="str">
        <f>'[1]00-DATA'!C31&amp;""</f>
        <v>Kota</v>
      </c>
      <c r="D19" s="506" t="s">
        <v>4</v>
      </c>
      <c r="E19" s="116" t="str">
        <f>Identitas!E21&amp;""</f>
        <v>Banyumas</v>
      </c>
      <c r="F19" s="118"/>
      <c r="G19" s="113"/>
      <c r="H19" s="30"/>
      <c r="I19" s="25"/>
    </row>
    <row r="20" spans="1:9" ht="15.75">
      <c r="A20" s="26"/>
      <c r="B20" s="114"/>
      <c r="C20" s="115" t="s">
        <v>26</v>
      </c>
      <c r="D20" s="506" t="s">
        <v>4</v>
      </c>
      <c r="E20" s="116" t="str">
        <f>Identitas!E22&amp;""</f>
        <v>Jawa Tengah</v>
      </c>
      <c r="F20" s="118"/>
      <c r="G20" s="113"/>
      <c r="H20" s="30"/>
      <c r="I20" s="25"/>
    </row>
    <row r="21" spans="1:9">
      <c r="A21" s="26"/>
      <c r="B21" s="114"/>
      <c r="C21" s="121"/>
      <c r="D21" s="30"/>
      <c r="E21" s="30"/>
      <c r="F21" s="30"/>
      <c r="G21" s="30"/>
      <c r="H21" s="30"/>
      <c r="I21" s="25"/>
    </row>
    <row r="22" spans="1:9" ht="15.75" customHeight="1">
      <c r="A22" s="27"/>
      <c r="B22" s="122"/>
      <c r="C22" s="675" t="s">
        <v>408</v>
      </c>
      <c r="D22" s="675"/>
      <c r="E22" s="676"/>
      <c r="F22" s="677" t="s">
        <v>536</v>
      </c>
      <c r="G22" s="678"/>
      <c r="H22" s="123" t="s">
        <v>32</v>
      </c>
      <c r="I22" s="25"/>
    </row>
    <row r="23" spans="1:9" ht="28.5">
      <c r="A23" s="27"/>
      <c r="B23" s="570"/>
      <c r="C23" s="571" t="str">
        <f>Identitas!C41&amp;""</f>
        <v>01 Januari 2023</v>
      </c>
      <c r="D23" s="571" t="s">
        <v>226</v>
      </c>
      <c r="E23" s="571" t="str">
        <f>Identitas!E41&amp;""</f>
        <v>31 Desember 2023</v>
      </c>
      <c r="F23" s="679" t="str">
        <f>IF(Identitas!G41=1,"Formatif",IF(Identitas!G41=2,"Sumatif","Kemajuan"))</f>
        <v>Sumatif</v>
      </c>
      <c r="G23" s="680"/>
      <c r="H23" s="124" t="str">
        <f>Identitas!H41&amp;""</f>
        <v>10 Desember 2023</v>
      </c>
      <c r="I23" s="25"/>
    </row>
    <row r="24" spans="1:9" ht="15" customHeight="1">
      <c r="A24" s="27"/>
      <c r="B24" s="672"/>
      <c r="C24" s="673"/>
      <c r="D24" s="674"/>
      <c r="E24" s="674"/>
      <c r="F24" s="572"/>
      <c r="G24" s="573"/>
      <c r="H24" s="123"/>
      <c r="I24" s="25"/>
    </row>
    <row r="25" spans="1:9" ht="22.5">
      <c r="A25" s="25"/>
      <c r="B25" s="125" t="s">
        <v>227</v>
      </c>
      <c r="C25" s="662" t="s">
        <v>228</v>
      </c>
      <c r="D25" s="663"/>
      <c r="E25" s="663"/>
      <c r="F25" s="664"/>
      <c r="G25" s="126" t="s">
        <v>45</v>
      </c>
      <c r="H25" s="125" t="s">
        <v>61</v>
      </c>
      <c r="I25" s="25"/>
    </row>
    <row r="26" spans="1:9" ht="20.100000000000001" customHeight="1">
      <c r="A26" s="25"/>
      <c r="B26" s="127" t="s">
        <v>229</v>
      </c>
      <c r="C26" s="128" t="str">
        <f>'[1]KOMP-1'!B3&amp;""</f>
        <v>1. PENGEMBANGAN DIRI DAN ORANG LAIN</v>
      </c>
      <c r="D26" s="129"/>
      <c r="E26" s="129"/>
      <c r="F26" s="129"/>
      <c r="G26" s="129"/>
      <c r="H26" s="130"/>
      <c r="I26" s="25"/>
    </row>
    <row r="27" spans="1:9" ht="30" customHeight="1">
      <c r="A27" s="25"/>
      <c r="B27" s="131">
        <v>1</v>
      </c>
      <c r="C27" s="665" t="str">
        <f>'[1]KOMP-1'!B5&amp;""</f>
        <v>1.1 Menunjukkan praktik pengembangan diri berdasarkan kesadaran dan kemauan pribadi.</v>
      </c>
      <c r="D27" s="666"/>
      <c r="E27" s="666"/>
      <c r="F27" s="667"/>
      <c r="G27" s="132" t="str">
        <f>IF(H27&lt;1.5,"Berkembang",IF(H27&lt;2.5,"Layak",IF(H27&lt;3.5,"Cakap",IF(H27&lt;=4,"Mahir",""))))</f>
        <v>Cakap</v>
      </c>
      <c r="H27" s="412">
        <f>'Kompetensi 1'!L8</f>
        <v>2.5</v>
      </c>
      <c r="I27" s="25"/>
    </row>
    <row r="28" spans="1:9" ht="30" customHeight="1">
      <c r="A28" s="25"/>
      <c r="B28" s="131">
        <v>2</v>
      </c>
      <c r="C28" s="665" t="str">
        <f>'[1]KOMP-1'!B17&amp;""</f>
        <v>1.2 Mengembangkan kompetensi warga sekolah untuk meningkatkan kualitas pembelajaran.</v>
      </c>
      <c r="D28" s="666"/>
      <c r="E28" s="666"/>
      <c r="F28" s="667"/>
      <c r="G28" s="132" t="str">
        <f t="shared" ref="G28:G41" si="0">IF(H28&lt;1.5,"Berkembang",IF(H28&lt;2.5,"Layak",IF(H28&lt;3.5,"Cakap",IF(H28&lt;=4,"Mahir",""))))</f>
        <v>Mahir</v>
      </c>
      <c r="H28" s="412">
        <f>'Kompetensi 1'!L21</f>
        <v>3.8</v>
      </c>
      <c r="I28" s="25"/>
    </row>
    <row r="29" spans="1:9" ht="48.75" customHeight="1">
      <c r="A29" s="25"/>
      <c r="B29" s="131">
        <v>3</v>
      </c>
      <c r="C29" s="665" t="str">
        <f>'[1]KOMP-1'!B30&amp;""</f>
        <v>1.3 Berpartisipasi aktif dalam jejaring dan organisasi yang relevan dengan kepemimpinan sekolah untuk mengembangkan karier.</v>
      </c>
      <c r="D29" s="666"/>
      <c r="E29" s="666"/>
      <c r="F29" s="667"/>
      <c r="G29" s="132" t="str">
        <f t="shared" si="0"/>
        <v>Mahir</v>
      </c>
      <c r="H29" s="412">
        <f>'Kompetensi 1'!L35</f>
        <v>3.6</v>
      </c>
      <c r="I29" s="25"/>
    </row>
    <row r="30" spans="1:9" ht="30" customHeight="1">
      <c r="A30" s="25"/>
      <c r="B30" s="131">
        <v>4</v>
      </c>
      <c r="C30" s="665" t="str">
        <f>'[1]KOMP-1'!B43&amp;""</f>
        <v>1.4 Menunjukkan kematangan spiritual, moral, dan emosi untuk berperilaku sesuai dengan kode etik.</v>
      </c>
      <c r="D30" s="666"/>
      <c r="E30" s="666"/>
      <c r="F30" s="667"/>
      <c r="G30" s="132" t="str">
        <f t="shared" si="0"/>
        <v>Mahir</v>
      </c>
      <c r="H30" s="412">
        <f>'Kompetensi 1'!L49</f>
        <v>3.6</v>
      </c>
      <c r="I30" s="25"/>
    </row>
    <row r="31" spans="1:9" ht="20.100000000000001" customHeight="1">
      <c r="A31" s="25"/>
      <c r="B31" s="127" t="s">
        <v>230</v>
      </c>
      <c r="C31" s="128" t="str">
        <f>'[1]KOMP (2)'!B3&amp;""</f>
        <v>2. KEPEMIMPINAN PEMBELAJARAN</v>
      </c>
      <c r="D31" s="129"/>
      <c r="E31" s="129"/>
      <c r="F31" s="129"/>
      <c r="G31" s="129"/>
      <c r="H31" s="133"/>
      <c r="I31" s="25"/>
    </row>
    <row r="32" spans="1:9" ht="30" customHeight="1">
      <c r="A32" s="25"/>
      <c r="B32" s="131">
        <v>5</v>
      </c>
      <c r="C32" s="665" t="str">
        <f>'[1]KOMP (2)'!B5&amp;""</f>
        <v>2.1 Memimpin upaya pengembangan lingkungan belajar yang berpusat pada murid.</v>
      </c>
      <c r="D32" s="666"/>
      <c r="E32" s="666"/>
      <c r="F32" s="667"/>
      <c r="G32" s="132" t="str">
        <f t="shared" si="0"/>
        <v>Mahir</v>
      </c>
      <c r="H32" s="412">
        <f>'Kompetensi 2'!L8</f>
        <v>3.5</v>
      </c>
      <c r="I32" s="25"/>
    </row>
    <row r="33" spans="1:9" ht="30" customHeight="1">
      <c r="A33" s="25"/>
      <c r="B33" s="131">
        <v>6</v>
      </c>
      <c r="C33" s="665" t="str">
        <f>'[1]KOMP (2)'!B17&amp;""</f>
        <v>2.2 Memimpin perencanaan dan pelaksanaan proses belajar yang berpusat pada murid.</v>
      </c>
      <c r="D33" s="666"/>
      <c r="E33" s="666"/>
      <c r="F33" s="667"/>
      <c r="G33" s="132" t="str">
        <f t="shared" si="0"/>
        <v>Mahir</v>
      </c>
      <c r="H33" s="412">
        <f>'Kompetensi 2'!L21</f>
        <v>3.5</v>
      </c>
      <c r="I33" s="25"/>
    </row>
    <row r="34" spans="1:9" ht="30" customHeight="1">
      <c r="A34" s="25"/>
      <c r="B34" s="131">
        <v>7</v>
      </c>
      <c r="C34" s="665" t="str">
        <f>'[1]KOMP (2)'!B30&amp;""</f>
        <v>2.3 Memimpin refleksi dan perbaikan kualitas proses belajar yang berpusat pada murid.</v>
      </c>
      <c r="D34" s="666"/>
      <c r="E34" s="666"/>
      <c r="F34" s="667"/>
      <c r="G34" s="132" t="str">
        <f t="shared" si="0"/>
        <v>Mahir</v>
      </c>
      <c r="H34" s="412">
        <f>'Kompetensi 2'!L35</f>
        <v>3.5</v>
      </c>
      <c r="I34" s="25"/>
    </row>
    <row r="35" spans="1:9" ht="30" customHeight="1">
      <c r="A35" s="25"/>
      <c r="B35" s="131">
        <v>8</v>
      </c>
      <c r="C35" s="665" t="str">
        <f>'[1]KOMP (2)'!B42&amp;""</f>
        <v>2.4 Melibatkan orang tua/wali murid sebagai pendamping dan sumber belajar di sekolah.</v>
      </c>
      <c r="D35" s="666"/>
      <c r="E35" s="666"/>
      <c r="F35" s="667"/>
      <c r="G35" s="132" t="str">
        <f t="shared" si="0"/>
        <v>Mahir</v>
      </c>
      <c r="H35" s="412">
        <f>'Kompetensi 2'!L48</f>
        <v>3.5</v>
      </c>
      <c r="I35" s="25"/>
    </row>
    <row r="36" spans="1:9" ht="20.100000000000001" customHeight="1">
      <c r="A36" s="25"/>
      <c r="B36" s="127" t="s">
        <v>231</v>
      </c>
      <c r="C36" s="128" t="str">
        <f>'[1]KOMP (3)'!B3&amp;""</f>
        <v>3. KEPEMIMPINAN MANAJEMEN SEKOLAH</v>
      </c>
      <c r="D36" s="129"/>
      <c r="E36" s="129"/>
      <c r="F36" s="129"/>
      <c r="G36" s="129"/>
      <c r="H36" s="133"/>
      <c r="I36" s="25"/>
    </row>
    <row r="37" spans="1:9" ht="30" customHeight="1">
      <c r="A37" s="25"/>
      <c r="B37" s="131">
        <v>9</v>
      </c>
      <c r="C37" s="665" t="str">
        <f>'[1]KOMP (3)'!B5&amp;""</f>
        <v>3.1 Mengembangkan dan mewujudkan visi sekolah yang berorientasi pada murid.</v>
      </c>
      <c r="D37" s="666"/>
      <c r="E37" s="666"/>
      <c r="F37" s="667"/>
      <c r="G37" s="132" t="str">
        <f t="shared" si="0"/>
        <v>Mahir</v>
      </c>
      <c r="H37" s="412">
        <f>'Kompetensi 3'!L8</f>
        <v>3.6</v>
      </c>
      <c r="I37" s="25"/>
    </row>
    <row r="38" spans="1:9" ht="30" customHeight="1">
      <c r="A38" s="25"/>
      <c r="B38" s="131">
        <v>10</v>
      </c>
      <c r="C38" s="665" t="str">
        <f>'[1]KOMP (3)'!B17&amp;""</f>
        <v>3.2 Memimpin dan mengelola program sekolah yang berdampak pada murid.</v>
      </c>
      <c r="D38" s="666"/>
      <c r="E38" s="666"/>
      <c r="F38" s="667"/>
      <c r="G38" s="132" t="str">
        <f t="shared" si="0"/>
        <v>Mahir</v>
      </c>
      <c r="H38" s="412">
        <f>'Kompetensi 3'!L21</f>
        <v>3.5714285714285716</v>
      </c>
      <c r="I38" s="25"/>
    </row>
    <row r="39" spans="1:9" ht="20.100000000000001" customHeight="1">
      <c r="A39" s="25"/>
      <c r="B39" s="127" t="s">
        <v>232</v>
      </c>
      <c r="C39" s="128" t="str">
        <f>'[1]KOMP (4)'!B3&amp;""</f>
        <v>4. KEPEMIMPINAN PENGEMBANGAN SEKOLAH</v>
      </c>
      <c r="D39" s="129"/>
      <c r="E39" s="129"/>
      <c r="F39" s="129"/>
      <c r="G39" s="129"/>
      <c r="H39" s="133"/>
      <c r="I39" s="25"/>
    </row>
    <row r="40" spans="1:9" ht="45" customHeight="1">
      <c r="A40" s="25"/>
      <c r="B40" s="131">
        <v>11</v>
      </c>
      <c r="C40" s="665" t="str">
        <f>'[1]KOMP (4)'!B5&amp;""</f>
        <v>4.1 Memimpin program pengembangan sekolah untuk mengoptimalkan proses belajar murid dan mendukung kebutuhan masyarakat sekitar sekolah yang relevan.</v>
      </c>
      <c r="D40" s="666"/>
      <c r="E40" s="666"/>
      <c r="F40" s="667"/>
      <c r="G40" s="132" t="str">
        <f t="shared" si="0"/>
        <v>Mahir</v>
      </c>
      <c r="H40" s="412">
        <f>'Kompetensi 4'!L8</f>
        <v>3.6666666666666665</v>
      </c>
      <c r="I40" s="25"/>
    </row>
    <row r="41" spans="1:9" ht="30" customHeight="1">
      <c r="A41" s="25"/>
      <c r="B41" s="131">
        <v>12</v>
      </c>
      <c r="C41" s="665" t="str">
        <f>'[1]KOMP (4)'!B19&amp;""</f>
        <v xml:space="preserve">4.2 Melibatkan orang tua/wali murid dan masyarakat dalam pengembangan sekolah. </v>
      </c>
      <c r="D41" s="666"/>
      <c r="E41" s="666"/>
      <c r="F41" s="667"/>
      <c r="G41" s="132" t="str">
        <f t="shared" si="0"/>
        <v>Mahir</v>
      </c>
      <c r="H41" s="412">
        <f>'Kompetensi 4'!L23</f>
        <v>4</v>
      </c>
      <c r="I41" s="25"/>
    </row>
    <row r="42" spans="1:9" ht="30" customHeight="1">
      <c r="A42" s="25"/>
      <c r="B42" s="134" t="s">
        <v>233</v>
      </c>
      <c r="C42" s="135"/>
      <c r="D42" s="136"/>
      <c r="E42" s="136"/>
      <c r="F42" s="137"/>
      <c r="G42" s="138"/>
      <c r="H42" s="140">
        <f>SUM(H27:H41)</f>
        <v>42.338095238095235</v>
      </c>
      <c r="I42" s="25"/>
    </row>
    <row r="43" spans="1:9" ht="30" customHeight="1">
      <c r="A43" s="25"/>
      <c r="B43" s="134" t="s">
        <v>234</v>
      </c>
      <c r="C43" s="135"/>
      <c r="D43" s="136"/>
      <c r="E43" s="136"/>
      <c r="F43" s="139" t="str">
        <f>IF(H43=0,"",IF(H43&lt;56,"Kurang",IF(H43&lt;76,"Cukup",IF(H43&lt;91,"Baik",IF(H43&lt;=100,"Amat Baik","")))))</f>
        <v>Baik</v>
      </c>
      <c r="G43" s="139" t="str">
        <f>IF(H43&lt;56,"Berkembang",IF(H43&lt;76,"Layak",IF(H43&lt;90.5,"Cakap",IF(H43&lt;=100,"Mahir",""))))</f>
        <v>Cakap</v>
      </c>
      <c r="H43" s="140">
        <f>H42/(48)*100</f>
        <v>88.204365079365076</v>
      </c>
      <c r="I43" s="25"/>
    </row>
    <row r="44" spans="1:9" ht="19.5" customHeight="1">
      <c r="A44" s="25"/>
      <c r="B44" s="668" t="s">
        <v>436</v>
      </c>
      <c r="C44" s="668"/>
      <c r="D44" s="668"/>
      <c r="E44" s="668"/>
      <c r="F44" s="668"/>
      <c r="G44" s="668"/>
      <c r="H44" s="668"/>
      <c r="I44" s="25"/>
    </row>
    <row r="45" spans="1:9">
      <c r="A45" s="25"/>
      <c r="B45" s="112"/>
      <c r="C45" s="141"/>
      <c r="D45" s="141"/>
      <c r="E45" s="141"/>
      <c r="F45" s="142"/>
      <c r="G45" s="143" t="str">
        <f>Identitas!E21&amp;", "</f>
        <v xml:space="preserve">Banyumas, </v>
      </c>
      <c r="H45" s="144" t="str">
        <f>Identitas!H41&amp;""</f>
        <v>10 Desember 2023</v>
      </c>
      <c r="I45" s="25"/>
    </row>
    <row r="46" spans="1:9" ht="15" customHeight="1">
      <c r="A46" s="25"/>
      <c r="B46" s="112"/>
      <c r="C46" s="145" t="s">
        <v>247</v>
      </c>
      <c r="D46" s="141"/>
      <c r="E46" s="145" t="s">
        <v>235</v>
      </c>
      <c r="F46" s="141"/>
      <c r="G46" s="670" t="s">
        <v>10</v>
      </c>
      <c r="H46" s="670"/>
      <c r="I46" s="25"/>
    </row>
    <row r="47" spans="1:9" ht="15" customHeight="1">
      <c r="A47" s="25"/>
      <c r="B47" s="112"/>
      <c r="C47" s="145"/>
      <c r="D47" s="141"/>
      <c r="E47" s="142"/>
      <c r="F47" s="141"/>
      <c r="G47" s="670" t="str">
        <f>E15&amp;","</f>
        <v>SMK Negeri 1 ..............,</v>
      </c>
      <c r="H47" s="670"/>
      <c r="I47" s="25"/>
    </row>
    <row r="48" spans="1:9" ht="78" customHeight="1">
      <c r="A48" s="25"/>
      <c r="B48" s="112"/>
      <c r="C48" s="147" t="str">
        <f>E5&amp;""</f>
        <v>Drs. ............</v>
      </c>
      <c r="D48" s="146"/>
      <c r="E48" s="147" t="str">
        <f>Identitas!E24&amp;""</f>
        <v>Hariyanto, S.TP., MP.</v>
      </c>
      <c r="F48" s="148"/>
      <c r="G48" s="669" t="s">
        <v>245</v>
      </c>
      <c r="H48" s="669"/>
      <c r="I48" s="25"/>
    </row>
    <row r="49" spans="1:9">
      <c r="A49" s="149"/>
      <c r="B49" s="150"/>
      <c r="C49" s="152" t="str">
        <f>"NIP."&amp;E6&amp;""</f>
        <v>NIP.19..........................</v>
      </c>
      <c r="D49" s="151"/>
      <c r="E49" s="152" t="str">
        <f>"NIP."&amp;Identitas!E25&amp;""</f>
        <v>NIP.19711012 199802 1 002</v>
      </c>
      <c r="F49" s="153"/>
      <c r="G49" s="661" t="s">
        <v>537</v>
      </c>
      <c r="H49" s="661"/>
      <c r="I49" s="25"/>
    </row>
    <row r="50" spans="1:9">
      <c r="A50" s="25"/>
      <c r="B50" s="112"/>
      <c r="C50" s="154"/>
      <c r="D50" s="154"/>
      <c r="E50" s="154"/>
      <c r="F50" s="155"/>
      <c r="G50" s="154"/>
      <c r="H50" s="154"/>
      <c r="I50" s="25"/>
    </row>
  </sheetData>
  <mergeCells count="25">
    <mergeCell ref="C28:F28"/>
    <mergeCell ref="B2:H2"/>
    <mergeCell ref="B3:H3"/>
    <mergeCell ref="B24:C24"/>
    <mergeCell ref="D24:E24"/>
    <mergeCell ref="C27:F27"/>
    <mergeCell ref="C22:E22"/>
    <mergeCell ref="F22:G22"/>
    <mergeCell ref="F23:G23"/>
    <mergeCell ref="G49:H49"/>
    <mergeCell ref="C25:F25"/>
    <mergeCell ref="C37:F37"/>
    <mergeCell ref="C38:F38"/>
    <mergeCell ref="C40:F40"/>
    <mergeCell ref="C41:F41"/>
    <mergeCell ref="B44:H44"/>
    <mergeCell ref="G48:H48"/>
    <mergeCell ref="G47:H47"/>
    <mergeCell ref="G46:H46"/>
    <mergeCell ref="C29:F29"/>
    <mergeCell ref="C30:F30"/>
    <mergeCell ref="C32:F32"/>
    <mergeCell ref="C33:F33"/>
    <mergeCell ref="C34:F34"/>
    <mergeCell ref="C35:F35"/>
  </mergeCells>
  <pageMargins left="0.59055118110236227" right="0.59055118110236227" top="0.59055118110236227" bottom="0.59055118110236227" header="0.31496062992125984" footer="0.31496062992125984"/>
  <pageSetup paperSize="9" scale="95"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L30"/>
  <sheetViews>
    <sheetView zoomScale="90" zoomScaleNormal="90" workbookViewId="0"/>
  </sheetViews>
  <sheetFormatPr defaultRowHeight="15"/>
  <cols>
    <col min="1" max="1" width="4.28515625" customWidth="1"/>
    <col min="2" max="2" width="5.5703125" customWidth="1"/>
    <col min="3" max="3" width="15" customWidth="1"/>
    <col min="4" max="4" width="4.140625" customWidth="1"/>
    <col min="5" max="5" width="29.85546875" customWidth="1"/>
    <col min="6" max="35" width="4.140625" customWidth="1"/>
    <col min="36" max="36" width="7.5703125" customWidth="1"/>
    <col min="37" max="37" width="5" customWidth="1"/>
    <col min="38" max="38" width="0" hidden="1" customWidth="1"/>
  </cols>
  <sheetData>
    <row r="1" spans="1:38" ht="37.5" customHeight="1">
      <c r="A1" s="156"/>
      <c r="B1" s="156"/>
      <c r="C1" s="156"/>
      <c r="D1" s="156"/>
      <c r="E1" s="156"/>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57"/>
      <c r="AJ1" s="156"/>
      <c r="AK1" s="156"/>
      <c r="AL1" s="156"/>
    </row>
    <row r="2" spans="1:38" ht="18.75">
      <c r="A2" s="158"/>
      <c r="B2" s="159"/>
      <c r="C2" s="692" t="s">
        <v>248</v>
      </c>
      <c r="D2" s="692"/>
      <c r="E2" s="692"/>
      <c r="F2" s="692"/>
      <c r="G2" s="692"/>
      <c r="H2" s="692"/>
      <c r="I2" s="692"/>
      <c r="J2" s="692"/>
      <c r="K2" s="692"/>
      <c r="L2" s="692"/>
      <c r="M2" s="692"/>
      <c r="N2" s="692"/>
      <c r="O2" s="692"/>
      <c r="P2" s="692"/>
      <c r="Q2" s="692"/>
      <c r="R2" s="692"/>
      <c r="S2" s="692"/>
      <c r="T2" s="692"/>
      <c r="U2" s="692"/>
      <c r="V2" s="692"/>
      <c r="W2" s="692"/>
      <c r="X2" s="692"/>
      <c r="Y2" s="692"/>
      <c r="Z2" s="692"/>
      <c r="AA2" s="692"/>
      <c r="AB2" s="692"/>
      <c r="AC2" s="692"/>
      <c r="AD2" s="692"/>
      <c r="AE2" s="692"/>
      <c r="AF2" s="692"/>
      <c r="AG2" s="692"/>
      <c r="AH2" s="692"/>
      <c r="AI2" s="160"/>
      <c r="AJ2" s="161"/>
      <c r="AK2" s="161"/>
      <c r="AL2" s="161"/>
    </row>
    <row r="3" spans="1:38" ht="18.75">
      <c r="A3" s="158"/>
      <c r="B3" s="159"/>
      <c r="C3" s="160"/>
      <c r="D3" s="160"/>
      <c r="E3" s="160"/>
      <c r="F3" s="160"/>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1"/>
      <c r="AK3" s="161"/>
      <c r="AL3" s="161"/>
    </row>
    <row r="4" spans="1:38">
      <c r="A4" s="158"/>
      <c r="B4" s="162"/>
      <c r="C4" s="162" t="s">
        <v>249</v>
      </c>
      <c r="D4" s="162" t="s">
        <v>4</v>
      </c>
      <c r="E4" s="162" t="str">
        <f>'Penilaian Guru'!E4&amp;""</f>
        <v>Drs. ............</v>
      </c>
      <c r="F4" s="163"/>
      <c r="G4" s="163"/>
      <c r="H4" s="163"/>
      <c r="I4" s="163"/>
      <c r="J4" s="163"/>
      <c r="K4" s="163"/>
      <c r="L4" s="163"/>
      <c r="M4" s="163"/>
      <c r="N4" s="163"/>
      <c r="O4" s="163"/>
      <c r="P4" s="163"/>
      <c r="Q4" s="163"/>
      <c r="R4" s="163"/>
      <c r="S4" s="163"/>
      <c r="T4" s="163"/>
      <c r="U4" s="163"/>
      <c r="V4" s="163"/>
      <c r="W4" s="163"/>
      <c r="X4" s="162" t="s">
        <v>250</v>
      </c>
      <c r="Y4" s="163"/>
      <c r="Z4" s="163"/>
      <c r="AA4" s="163" t="s">
        <v>4</v>
      </c>
      <c r="AB4" s="162" t="str">
        <f>'Penilaian Guru'!AB4&amp;""</f>
        <v>Hariyanto, S.TP., MP.</v>
      </c>
      <c r="AC4" s="163"/>
      <c r="AD4" s="163"/>
      <c r="AE4" s="163"/>
      <c r="AF4" s="163"/>
      <c r="AG4" s="163"/>
      <c r="AH4" s="163"/>
      <c r="AI4" s="163"/>
      <c r="AJ4" s="161"/>
      <c r="AK4" s="161"/>
      <c r="AL4" s="161"/>
    </row>
    <row r="5" spans="1:38">
      <c r="A5" s="158"/>
      <c r="B5" s="162"/>
      <c r="C5" s="162" t="s">
        <v>29</v>
      </c>
      <c r="D5" s="162" t="s">
        <v>4</v>
      </c>
      <c r="E5" s="162" t="str">
        <f>'Penilaian Guru'!E5&amp;""</f>
        <v>19..........................</v>
      </c>
      <c r="F5" s="163"/>
      <c r="G5" s="163"/>
      <c r="H5" s="163"/>
      <c r="I5" s="163"/>
      <c r="J5" s="163"/>
      <c r="K5" s="163"/>
      <c r="L5" s="163"/>
      <c r="M5" s="163"/>
      <c r="N5" s="163"/>
      <c r="O5" s="163"/>
      <c r="P5" s="163"/>
      <c r="Q5" s="163"/>
      <c r="R5" s="163"/>
      <c r="S5" s="163"/>
      <c r="T5" s="163"/>
      <c r="U5" s="163"/>
      <c r="V5" s="163"/>
      <c r="W5" s="163"/>
      <c r="X5" s="162" t="s">
        <v>29</v>
      </c>
      <c r="Y5" s="163"/>
      <c r="Z5" s="163"/>
      <c r="AA5" s="163" t="s">
        <v>4</v>
      </c>
      <c r="AB5" s="162" t="str">
        <f>'Penilaian Guru'!AB5&amp;""</f>
        <v>19711012 199802 1 002</v>
      </c>
      <c r="AC5" s="163"/>
      <c r="AD5" s="163"/>
      <c r="AE5" s="163"/>
      <c r="AF5" s="163"/>
      <c r="AG5" s="163"/>
      <c r="AH5" s="163"/>
      <c r="AI5" s="163"/>
      <c r="AJ5" s="161"/>
      <c r="AK5" s="161"/>
      <c r="AL5" s="161"/>
    </row>
    <row r="6" spans="1:38">
      <c r="A6" s="158"/>
      <c r="B6" s="162"/>
      <c r="C6" s="162" t="s">
        <v>251</v>
      </c>
      <c r="D6" s="164" t="s">
        <v>4</v>
      </c>
      <c r="E6" s="162" t="str">
        <f>[1]SEJAWAT!E6&amp;""</f>
        <v>Kepala Sekolah</v>
      </c>
      <c r="F6" s="163"/>
      <c r="G6" s="163"/>
      <c r="H6" s="163"/>
      <c r="I6" s="163"/>
      <c r="J6" s="163"/>
      <c r="K6" s="163"/>
      <c r="L6" s="163"/>
      <c r="M6" s="163"/>
      <c r="N6" s="163"/>
      <c r="O6" s="163"/>
      <c r="P6" s="163"/>
      <c r="Q6" s="163"/>
      <c r="R6" s="163"/>
      <c r="S6" s="163"/>
      <c r="T6" s="163"/>
      <c r="U6" s="163"/>
      <c r="V6" s="163"/>
      <c r="W6" s="163"/>
      <c r="X6" s="162" t="s">
        <v>252</v>
      </c>
      <c r="Y6" s="163"/>
      <c r="Z6" s="163"/>
      <c r="AA6" s="165" t="s">
        <v>4</v>
      </c>
      <c r="AB6" s="693">
        <f>AL27</f>
        <v>0</v>
      </c>
      <c r="AC6" s="693"/>
      <c r="AD6" s="163"/>
      <c r="AE6" s="163"/>
      <c r="AF6" s="163"/>
      <c r="AG6" s="163"/>
      <c r="AH6" s="163"/>
      <c r="AI6" s="163"/>
      <c r="AJ6" s="161"/>
      <c r="AK6" s="161"/>
      <c r="AL6" s="161"/>
    </row>
    <row r="7" spans="1:38">
      <c r="A7" s="158"/>
      <c r="B7" s="694" t="s">
        <v>253</v>
      </c>
      <c r="C7" s="694" t="s">
        <v>254</v>
      </c>
      <c r="D7" s="696" t="s">
        <v>255</v>
      </c>
      <c r="E7" s="697"/>
      <c r="F7" s="166" t="s">
        <v>28</v>
      </c>
      <c r="G7" s="167"/>
      <c r="H7" s="168">
        <v>1</v>
      </c>
      <c r="I7" s="166" t="s">
        <v>28</v>
      </c>
      <c r="J7" s="167"/>
      <c r="K7" s="168">
        <v>2</v>
      </c>
      <c r="L7" s="166" t="s">
        <v>28</v>
      </c>
      <c r="M7" s="167"/>
      <c r="N7" s="168">
        <v>3</v>
      </c>
      <c r="O7" s="166" t="s">
        <v>28</v>
      </c>
      <c r="P7" s="167"/>
      <c r="Q7" s="168">
        <v>4</v>
      </c>
      <c r="R7" s="166" t="s">
        <v>28</v>
      </c>
      <c r="S7" s="167"/>
      <c r="T7" s="168">
        <v>5</v>
      </c>
      <c r="U7" s="166" t="s">
        <v>28</v>
      </c>
      <c r="V7" s="167"/>
      <c r="W7" s="168">
        <v>6</v>
      </c>
      <c r="X7" s="166" t="s">
        <v>28</v>
      </c>
      <c r="Y7" s="167"/>
      <c r="Z7" s="168">
        <v>7</v>
      </c>
      <c r="AA7" s="166" t="s">
        <v>28</v>
      </c>
      <c r="AB7" s="167"/>
      <c r="AC7" s="168">
        <v>8</v>
      </c>
      <c r="AD7" s="166" t="s">
        <v>28</v>
      </c>
      <c r="AE7" s="167"/>
      <c r="AF7" s="168">
        <v>9</v>
      </c>
      <c r="AG7" s="166" t="s">
        <v>28</v>
      </c>
      <c r="AH7" s="167"/>
      <c r="AI7" s="168">
        <v>10</v>
      </c>
      <c r="AJ7" s="161"/>
      <c r="AK7" s="161"/>
      <c r="AL7" s="161"/>
    </row>
    <row r="8" spans="1:38">
      <c r="A8" s="158"/>
      <c r="B8" s="695"/>
      <c r="C8" s="695"/>
      <c r="D8" s="698"/>
      <c r="E8" s="699"/>
      <c r="F8" s="169">
        <v>0</v>
      </c>
      <c r="G8" s="169">
        <v>1</v>
      </c>
      <c r="H8" s="169">
        <v>2</v>
      </c>
      <c r="I8" s="169">
        <v>0</v>
      </c>
      <c r="J8" s="169">
        <v>1</v>
      </c>
      <c r="K8" s="169">
        <v>2</v>
      </c>
      <c r="L8" s="169">
        <v>0</v>
      </c>
      <c r="M8" s="169">
        <v>1</v>
      </c>
      <c r="N8" s="169">
        <v>2</v>
      </c>
      <c r="O8" s="169">
        <v>0</v>
      </c>
      <c r="P8" s="169">
        <v>1</v>
      </c>
      <c r="Q8" s="169">
        <v>2</v>
      </c>
      <c r="R8" s="169">
        <v>0</v>
      </c>
      <c r="S8" s="169">
        <v>1</v>
      </c>
      <c r="T8" s="169">
        <v>2</v>
      </c>
      <c r="U8" s="169">
        <v>0</v>
      </c>
      <c r="V8" s="169">
        <v>1</v>
      </c>
      <c r="W8" s="169">
        <v>2</v>
      </c>
      <c r="X8" s="169">
        <v>0</v>
      </c>
      <c r="Y8" s="169">
        <v>1</v>
      </c>
      <c r="Z8" s="169">
        <v>2</v>
      </c>
      <c r="AA8" s="169">
        <v>0</v>
      </c>
      <c r="AB8" s="169">
        <v>1</v>
      </c>
      <c r="AC8" s="169">
        <v>2</v>
      </c>
      <c r="AD8" s="169">
        <v>0</v>
      </c>
      <c r="AE8" s="169">
        <v>1</v>
      </c>
      <c r="AF8" s="169">
        <v>2</v>
      </c>
      <c r="AG8" s="169">
        <v>0</v>
      </c>
      <c r="AH8" s="169">
        <v>1</v>
      </c>
      <c r="AI8" s="169">
        <v>2</v>
      </c>
      <c r="AJ8" s="161"/>
      <c r="AK8" s="161"/>
      <c r="AL8" s="161"/>
    </row>
    <row r="9" spans="1:38" ht="25.5">
      <c r="A9" s="170"/>
      <c r="B9" s="171">
        <v>1</v>
      </c>
      <c r="C9" s="690" t="s">
        <v>256</v>
      </c>
      <c r="D9" s="172">
        <v>1</v>
      </c>
      <c r="E9" s="173" t="s">
        <v>257</v>
      </c>
      <c r="F9" s="174"/>
      <c r="G9" s="174"/>
      <c r="H9" s="174"/>
      <c r="I9" s="175"/>
      <c r="J9" s="175"/>
      <c r="K9" s="175"/>
      <c r="L9" s="174"/>
      <c r="M9" s="174"/>
      <c r="N9" s="174"/>
      <c r="O9" s="175"/>
      <c r="P9" s="175"/>
      <c r="Q9" s="175"/>
      <c r="R9" s="174"/>
      <c r="S9" s="174"/>
      <c r="T9" s="174"/>
      <c r="U9" s="175"/>
      <c r="V9" s="175"/>
      <c r="W9" s="175"/>
      <c r="X9" s="174"/>
      <c r="Y9" s="174"/>
      <c r="Z9" s="174"/>
      <c r="AA9" s="175"/>
      <c r="AB9" s="175"/>
      <c r="AC9" s="175"/>
      <c r="AD9" s="174"/>
      <c r="AE9" s="174"/>
      <c r="AF9" s="174"/>
      <c r="AG9" s="175"/>
      <c r="AH9" s="175"/>
      <c r="AI9" s="175"/>
      <c r="AJ9" s="161"/>
      <c r="AK9" s="161"/>
      <c r="AL9" s="161"/>
    </row>
    <row r="10" spans="1:38" ht="38.25">
      <c r="A10" s="170"/>
      <c r="B10" s="176"/>
      <c r="C10" s="691"/>
      <c r="D10" s="172">
        <v>2</v>
      </c>
      <c r="E10" s="173" t="s">
        <v>258</v>
      </c>
      <c r="F10" s="174"/>
      <c r="G10" s="174"/>
      <c r="H10" s="174"/>
      <c r="I10" s="175"/>
      <c r="J10" s="175"/>
      <c r="K10" s="175"/>
      <c r="L10" s="174"/>
      <c r="M10" s="174"/>
      <c r="N10" s="174"/>
      <c r="O10" s="175"/>
      <c r="P10" s="175"/>
      <c r="Q10" s="175"/>
      <c r="R10" s="174"/>
      <c r="S10" s="174"/>
      <c r="T10" s="174"/>
      <c r="U10" s="175"/>
      <c r="V10" s="175"/>
      <c r="W10" s="175"/>
      <c r="X10" s="174"/>
      <c r="Y10" s="174"/>
      <c r="Z10" s="174"/>
      <c r="AA10" s="175"/>
      <c r="AB10" s="175"/>
      <c r="AC10" s="175"/>
      <c r="AD10" s="174"/>
      <c r="AE10" s="174"/>
      <c r="AF10" s="174"/>
      <c r="AG10" s="175"/>
      <c r="AH10" s="175"/>
      <c r="AI10" s="175"/>
      <c r="AJ10" s="161"/>
      <c r="AK10" s="161"/>
      <c r="AL10" s="161"/>
    </row>
    <row r="11" spans="1:38" ht="31.5" customHeight="1">
      <c r="A11" s="170"/>
      <c r="B11" s="176"/>
      <c r="C11" s="177"/>
      <c r="D11" s="172">
        <v>3</v>
      </c>
      <c r="E11" s="173" t="s">
        <v>259</v>
      </c>
      <c r="F11" s="174"/>
      <c r="G11" s="174"/>
      <c r="H11" s="174"/>
      <c r="I11" s="175"/>
      <c r="J11" s="175"/>
      <c r="K11" s="175"/>
      <c r="L11" s="174"/>
      <c r="M11" s="174"/>
      <c r="N11" s="174"/>
      <c r="O11" s="175"/>
      <c r="P11" s="175"/>
      <c r="Q11" s="175"/>
      <c r="R11" s="174"/>
      <c r="S11" s="174"/>
      <c r="T11" s="174"/>
      <c r="U11" s="175"/>
      <c r="V11" s="175"/>
      <c r="W11" s="175"/>
      <c r="X11" s="174"/>
      <c r="Y11" s="174"/>
      <c r="Z11" s="174"/>
      <c r="AA11" s="175"/>
      <c r="AB11" s="175"/>
      <c r="AC11" s="175"/>
      <c r="AD11" s="174"/>
      <c r="AE11" s="174"/>
      <c r="AF11" s="174"/>
      <c r="AG11" s="175"/>
      <c r="AH11" s="175"/>
      <c r="AI11" s="175"/>
      <c r="AJ11" s="161"/>
      <c r="AK11" s="161"/>
      <c r="AL11" s="161"/>
    </row>
    <row r="12" spans="1:38" ht="38.25">
      <c r="A12" s="170"/>
      <c r="B12" s="176"/>
      <c r="C12" s="177"/>
      <c r="D12" s="172">
        <v>4</v>
      </c>
      <c r="E12" s="173" t="s">
        <v>260</v>
      </c>
      <c r="F12" s="174"/>
      <c r="G12" s="174"/>
      <c r="H12" s="174"/>
      <c r="I12" s="175"/>
      <c r="J12" s="175"/>
      <c r="K12" s="175"/>
      <c r="L12" s="174"/>
      <c r="M12" s="174"/>
      <c r="N12" s="174"/>
      <c r="O12" s="175"/>
      <c r="P12" s="175"/>
      <c r="Q12" s="175"/>
      <c r="R12" s="174"/>
      <c r="S12" s="174"/>
      <c r="T12" s="174"/>
      <c r="U12" s="175"/>
      <c r="V12" s="175"/>
      <c r="W12" s="175"/>
      <c r="X12" s="174"/>
      <c r="Y12" s="174"/>
      <c r="Z12" s="174"/>
      <c r="AA12" s="175"/>
      <c r="AB12" s="175"/>
      <c r="AC12" s="175"/>
      <c r="AD12" s="174"/>
      <c r="AE12" s="174"/>
      <c r="AF12" s="174"/>
      <c r="AG12" s="175"/>
      <c r="AH12" s="175"/>
      <c r="AI12" s="175"/>
      <c r="AJ12" s="161"/>
      <c r="AK12" s="161"/>
      <c r="AL12" s="161"/>
    </row>
    <row r="13" spans="1:38" ht="38.25">
      <c r="A13" s="170"/>
      <c r="B13" s="176"/>
      <c r="C13" s="177"/>
      <c r="D13" s="172">
        <v>5</v>
      </c>
      <c r="E13" s="173" t="s">
        <v>261</v>
      </c>
      <c r="F13" s="174"/>
      <c r="G13" s="174"/>
      <c r="H13" s="174"/>
      <c r="I13" s="175"/>
      <c r="J13" s="175"/>
      <c r="K13" s="175"/>
      <c r="L13" s="174"/>
      <c r="M13" s="174"/>
      <c r="N13" s="174"/>
      <c r="O13" s="175"/>
      <c r="P13" s="175"/>
      <c r="Q13" s="175"/>
      <c r="R13" s="174"/>
      <c r="S13" s="174"/>
      <c r="T13" s="174"/>
      <c r="U13" s="175"/>
      <c r="V13" s="175"/>
      <c r="W13" s="175"/>
      <c r="X13" s="174"/>
      <c r="Y13" s="174"/>
      <c r="Z13" s="174"/>
      <c r="AA13" s="175"/>
      <c r="AB13" s="175"/>
      <c r="AC13" s="175"/>
      <c r="AD13" s="174"/>
      <c r="AE13" s="174"/>
      <c r="AF13" s="174"/>
      <c r="AG13" s="175"/>
      <c r="AH13" s="175"/>
      <c r="AI13" s="175"/>
      <c r="AJ13" s="161"/>
      <c r="AK13" s="161"/>
      <c r="AL13" s="161"/>
    </row>
    <row r="14" spans="1:38" ht="38.25">
      <c r="A14" s="170"/>
      <c r="B14" s="176" t="s">
        <v>50</v>
      </c>
      <c r="C14" s="688" t="s">
        <v>262</v>
      </c>
      <c r="D14" s="172">
        <v>1</v>
      </c>
      <c r="E14" s="173" t="s">
        <v>263</v>
      </c>
      <c r="F14" s="174"/>
      <c r="G14" s="174"/>
      <c r="H14" s="174"/>
      <c r="I14" s="175"/>
      <c r="J14" s="175"/>
      <c r="K14" s="175"/>
      <c r="L14" s="174"/>
      <c r="M14" s="174"/>
      <c r="N14" s="174"/>
      <c r="O14" s="175"/>
      <c r="P14" s="175"/>
      <c r="Q14" s="175"/>
      <c r="R14" s="174"/>
      <c r="S14" s="174"/>
      <c r="T14" s="174"/>
      <c r="U14" s="175"/>
      <c r="V14" s="175"/>
      <c r="W14" s="175"/>
      <c r="X14" s="174"/>
      <c r="Y14" s="174"/>
      <c r="Z14" s="174"/>
      <c r="AA14" s="175"/>
      <c r="AB14" s="175"/>
      <c r="AC14" s="175"/>
      <c r="AD14" s="174"/>
      <c r="AE14" s="174"/>
      <c r="AF14" s="174"/>
      <c r="AG14" s="175"/>
      <c r="AH14" s="175"/>
      <c r="AI14" s="175"/>
      <c r="AJ14" s="161"/>
      <c r="AK14" s="161"/>
      <c r="AL14" s="161"/>
    </row>
    <row r="15" spans="1:38" ht="38.25">
      <c r="A15" s="170"/>
      <c r="B15" s="176"/>
      <c r="C15" s="689"/>
      <c r="D15" s="172">
        <v>2</v>
      </c>
      <c r="E15" s="173" t="s">
        <v>264</v>
      </c>
      <c r="F15" s="174"/>
      <c r="G15" s="174"/>
      <c r="H15" s="174"/>
      <c r="I15" s="175"/>
      <c r="J15" s="175"/>
      <c r="K15" s="175"/>
      <c r="L15" s="174"/>
      <c r="M15" s="174"/>
      <c r="N15" s="174"/>
      <c r="O15" s="175"/>
      <c r="P15" s="175"/>
      <c r="Q15" s="175"/>
      <c r="R15" s="174"/>
      <c r="S15" s="174"/>
      <c r="T15" s="174"/>
      <c r="U15" s="175"/>
      <c r="V15" s="175"/>
      <c r="W15" s="175"/>
      <c r="X15" s="174"/>
      <c r="Y15" s="174"/>
      <c r="Z15" s="174"/>
      <c r="AA15" s="175"/>
      <c r="AB15" s="175"/>
      <c r="AC15" s="175"/>
      <c r="AD15" s="174"/>
      <c r="AE15" s="174"/>
      <c r="AF15" s="174"/>
      <c r="AG15" s="175"/>
      <c r="AH15" s="175"/>
      <c r="AI15" s="175"/>
      <c r="AJ15" s="161"/>
      <c r="AK15" s="161"/>
      <c r="AL15" s="161"/>
    </row>
    <row r="16" spans="1:38" ht="25.5">
      <c r="A16" s="170"/>
      <c r="B16" s="176"/>
      <c r="C16" s="177"/>
      <c r="D16" s="172">
        <v>3</v>
      </c>
      <c r="E16" s="173" t="s">
        <v>265</v>
      </c>
      <c r="F16" s="174"/>
      <c r="G16" s="174"/>
      <c r="H16" s="174"/>
      <c r="I16" s="175"/>
      <c r="J16" s="175"/>
      <c r="K16" s="175"/>
      <c r="L16" s="174"/>
      <c r="M16" s="174"/>
      <c r="N16" s="174"/>
      <c r="O16" s="175"/>
      <c r="P16" s="175"/>
      <c r="Q16" s="175"/>
      <c r="R16" s="174"/>
      <c r="S16" s="174"/>
      <c r="T16" s="174"/>
      <c r="U16" s="175"/>
      <c r="V16" s="175"/>
      <c r="W16" s="175"/>
      <c r="X16" s="174"/>
      <c r="Y16" s="174"/>
      <c r="Z16" s="174"/>
      <c r="AA16" s="175"/>
      <c r="AB16" s="175"/>
      <c r="AC16" s="175"/>
      <c r="AD16" s="174"/>
      <c r="AE16" s="174"/>
      <c r="AF16" s="174"/>
      <c r="AG16" s="175"/>
      <c r="AH16" s="175"/>
      <c r="AI16" s="175"/>
      <c r="AJ16" s="161"/>
      <c r="AK16" s="161"/>
      <c r="AL16" s="161"/>
    </row>
    <row r="17" spans="1:38" ht="38.25">
      <c r="A17" s="170"/>
      <c r="B17" s="176"/>
      <c r="C17" s="177"/>
      <c r="D17" s="172">
        <v>4</v>
      </c>
      <c r="E17" s="173" t="s">
        <v>266</v>
      </c>
      <c r="F17" s="174"/>
      <c r="G17" s="174"/>
      <c r="H17" s="174"/>
      <c r="I17" s="175"/>
      <c r="J17" s="175"/>
      <c r="K17" s="175"/>
      <c r="L17" s="174"/>
      <c r="M17" s="174"/>
      <c r="N17" s="174"/>
      <c r="O17" s="175"/>
      <c r="P17" s="175"/>
      <c r="Q17" s="175"/>
      <c r="R17" s="174"/>
      <c r="S17" s="174"/>
      <c r="T17" s="174"/>
      <c r="U17" s="175"/>
      <c r="V17" s="175"/>
      <c r="W17" s="175"/>
      <c r="X17" s="174"/>
      <c r="Y17" s="174"/>
      <c r="Z17" s="174"/>
      <c r="AA17" s="175"/>
      <c r="AB17" s="175"/>
      <c r="AC17" s="175"/>
      <c r="AD17" s="174"/>
      <c r="AE17" s="174"/>
      <c r="AF17" s="174"/>
      <c r="AG17" s="175"/>
      <c r="AH17" s="175"/>
      <c r="AI17" s="175"/>
      <c r="AJ17" s="161"/>
      <c r="AK17" s="161"/>
      <c r="AL17" s="161"/>
    </row>
    <row r="18" spans="1:38" ht="38.25">
      <c r="A18" s="170"/>
      <c r="B18" s="176"/>
      <c r="C18" s="177"/>
      <c r="D18" s="172">
        <v>5</v>
      </c>
      <c r="E18" s="173" t="s">
        <v>267</v>
      </c>
      <c r="F18" s="174"/>
      <c r="G18" s="174"/>
      <c r="H18" s="174"/>
      <c r="I18" s="175"/>
      <c r="J18" s="175"/>
      <c r="K18" s="175"/>
      <c r="L18" s="174"/>
      <c r="M18" s="174"/>
      <c r="N18" s="174"/>
      <c r="O18" s="175"/>
      <c r="P18" s="175"/>
      <c r="Q18" s="175"/>
      <c r="R18" s="174"/>
      <c r="S18" s="174"/>
      <c r="T18" s="174"/>
      <c r="U18" s="175"/>
      <c r="V18" s="175"/>
      <c r="W18" s="175"/>
      <c r="X18" s="174"/>
      <c r="Y18" s="174"/>
      <c r="Z18" s="174"/>
      <c r="AA18" s="175"/>
      <c r="AB18" s="175"/>
      <c r="AC18" s="175"/>
      <c r="AD18" s="174"/>
      <c r="AE18" s="174"/>
      <c r="AF18" s="174"/>
      <c r="AG18" s="175"/>
      <c r="AH18" s="175"/>
      <c r="AI18" s="175"/>
      <c r="AJ18" s="161"/>
      <c r="AK18" s="161"/>
      <c r="AL18" s="161"/>
    </row>
    <row r="19" spans="1:38" ht="38.25">
      <c r="A19" s="170"/>
      <c r="B19" s="176" t="s">
        <v>52</v>
      </c>
      <c r="C19" s="690" t="s">
        <v>268</v>
      </c>
      <c r="D19" s="172">
        <v>1</v>
      </c>
      <c r="E19" s="173" t="s">
        <v>269</v>
      </c>
      <c r="F19" s="174"/>
      <c r="G19" s="174"/>
      <c r="H19" s="174"/>
      <c r="I19" s="175"/>
      <c r="J19" s="175"/>
      <c r="K19" s="175"/>
      <c r="L19" s="174"/>
      <c r="M19" s="174"/>
      <c r="N19" s="174"/>
      <c r="O19" s="175"/>
      <c r="P19" s="175"/>
      <c r="Q19" s="175"/>
      <c r="R19" s="174"/>
      <c r="S19" s="174"/>
      <c r="T19" s="174"/>
      <c r="U19" s="175"/>
      <c r="V19" s="175"/>
      <c r="W19" s="175"/>
      <c r="X19" s="174"/>
      <c r="Y19" s="174"/>
      <c r="Z19" s="174"/>
      <c r="AA19" s="175"/>
      <c r="AB19" s="175"/>
      <c r="AC19" s="175"/>
      <c r="AD19" s="174"/>
      <c r="AE19" s="174"/>
      <c r="AF19" s="174"/>
      <c r="AG19" s="175"/>
      <c r="AH19" s="175"/>
      <c r="AI19" s="175"/>
      <c r="AJ19" s="161"/>
      <c r="AK19" s="161"/>
      <c r="AL19" s="161"/>
    </row>
    <row r="20" spans="1:38" ht="38.25">
      <c r="A20" s="170"/>
      <c r="B20" s="176"/>
      <c r="C20" s="689"/>
      <c r="D20" s="172">
        <v>2</v>
      </c>
      <c r="E20" s="173" t="s">
        <v>270</v>
      </c>
      <c r="F20" s="174"/>
      <c r="G20" s="174"/>
      <c r="H20" s="174"/>
      <c r="I20" s="175"/>
      <c r="J20" s="175"/>
      <c r="K20" s="175"/>
      <c r="L20" s="174"/>
      <c r="M20" s="174"/>
      <c r="N20" s="174"/>
      <c r="O20" s="175"/>
      <c r="P20" s="175"/>
      <c r="Q20" s="175"/>
      <c r="R20" s="174"/>
      <c r="S20" s="174"/>
      <c r="T20" s="174"/>
      <c r="U20" s="175"/>
      <c r="V20" s="175"/>
      <c r="W20" s="175"/>
      <c r="X20" s="174"/>
      <c r="Y20" s="174"/>
      <c r="Z20" s="174"/>
      <c r="AA20" s="175"/>
      <c r="AB20" s="175"/>
      <c r="AC20" s="175"/>
      <c r="AD20" s="174"/>
      <c r="AE20" s="174"/>
      <c r="AF20" s="174"/>
      <c r="AG20" s="175"/>
      <c r="AH20" s="175"/>
      <c r="AI20" s="175"/>
      <c r="AJ20" s="161"/>
      <c r="AK20" s="161"/>
      <c r="AL20" s="161"/>
    </row>
    <row r="21" spans="1:38" ht="38.25">
      <c r="A21" s="170"/>
      <c r="B21" s="176"/>
      <c r="C21" s="177"/>
      <c r="D21" s="172">
        <v>3</v>
      </c>
      <c r="E21" s="173" t="s">
        <v>271</v>
      </c>
      <c r="F21" s="174"/>
      <c r="G21" s="174"/>
      <c r="H21" s="174"/>
      <c r="I21" s="175"/>
      <c r="J21" s="175"/>
      <c r="K21" s="175"/>
      <c r="L21" s="174"/>
      <c r="M21" s="174"/>
      <c r="N21" s="174"/>
      <c r="O21" s="175"/>
      <c r="P21" s="175"/>
      <c r="Q21" s="175"/>
      <c r="R21" s="174"/>
      <c r="S21" s="174"/>
      <c r="T21" s="174"/>
      <c r="U21" s="175"/>
      <c r="V21" s="175"/>
      <c r="W21" s="175"/>
      <c r="X21" s="174"/>
      <c r="Y21" s="174"/>
      <c r="Z21" s="174"/>
      <c r="AA21" s="175"/>
      <c r="AB21" s="175"/>
      <c r="AC21" s="175"/>
      <c r="AD21" s="174"/>
      <c r="AE21" s="174"/>
      <c r="AF21" s="174"/>
      <c r="AG21" s="175"/>
      <c r="AH21" s="175"/>
      <c r="AI21" s="175"/>
      <c r="AJ21" s="161"/>
      <c r="AK21" s="161"/>
      <c r="AL21" s="161"/>
    </row>
    <row r="22" spans="1:38" ht="29.25" customHeight="1">
      <c r="A22" s="170"/>
      <c r="B22" s="176"/>
      <c r="C22" s="177"/>
      <c r="D22" s="172">
        <v>4</v>
      </c>
      <c r="E22" s="173" t="s">
        <v>272</v>
      </c>
      <c r="F22" s="174"/>
      <c r="G22" s="174"/>
      <c r="H22" s="174"/>
      <c r="I22" s="175"/>
      <c r="J22" s="175"/>
      <c r="K22" s="175"/>
      <c r="L22" s="174"/>
      <c r="M22" s="174"/>
      <c r="N22" s="174"/>
      <c r="O22" s="175"/>
      <c r="P22" s="175"/>
      <c r="Q22" s="175"/>
      <c r="R22" s="174"/>
      <c r="S22" s="174"/>
      <c r="T22" s="174"/>
      <c r="U22" s="175"/>
      <c r="V22" s="175"/>
      <c r="W22" s="175"/>
      <c r="X22" s="174"/>
      <c r="Y22" s="174"/>
      <c r="Z22" s="174"/>
      <c r="AA22" s="175"/>
      <c r="AB22" s="175"/>
      <c r="AC22" s="175"/>
      <c r="AD22" s="174"/>
      <c r="AE22" s="174"/>
      <c r="AF22" s="174"/>
      <c r="AG22" s="175"/>
      <c r="AH22" s="175"/>
      <c r="AI22" s="175"/>
      <c r="AJ22" s="161"/>
      <c r="AK22" s="161"/>
      <c r="AL22" s="161"/>
    </row>
    <row r="23" spans="1:38" ht="25.5">
      <c r="A23" s="170"/>
      <c r="B23" s="176"/>
      <c r="C23" s="177"/>
      <c r="D23" s="172">
        <v>5</v>
      </c>
      <c r="E23" s="173" t="s">
        <v>273</v>
      </c>
      <c r="F23" s="174"/>
      <c r="G23" s="174"/>
      <c r="H23" s="174"/>
      <c r="I23" s="175"/>
      <c r="J23" s="175"/>
      <c r="K23" s="175"/>
      <c r="L23" s="174"/>
      <c r="M23" s="174"/>
      <c r="N23" s="174"/>
      <c r="O23" s="175"/>
      <c r="P23" s="175"/>
      <c r="Q23" s="175"/>
      <c r="R23" s="174"/>
      <c r="S23" s="174"/>
      <c r="T23" s="174"/>
      <c r="U23" s="175"/>
      <c r="V23" s="175"/>
      <c r="W23" s="175"/>
      <c r="X23" s="174"/>
      <c r="Y23" s="174"/>
      <c r="Z23" s="174"/>
      <c r="AA23" s="175"/>
      <c r="AB23" s="175"/>
      <c r="AC23" s="175"/>
      <c r="AD23" s="174"/>
      <c r="AE23" s="174"/>
      <c r="AF23" s="174"/>
      <c r="AG23" s="175"/>
      <c r="AH23" s="175"/>
      <c r="AI23" s="175"/>
      <c r="AJ23" s="161"/>
      <c r="AK23" s="161"/>
      <c r="AL23" s="161"/>
    </row>
    <row r="24" spans="1:38" ht="15.75" thickBot="1">
      <c r="A24" s="170"/>
      <c r="B24" s="176"/>
      <c r="C24" s="177"/>
      <c r="D24" s="172"/>
      <c r="E24" s="173" t="s">
        <v>274</v>
      </c>
      <c r="F24" s="178">
        <f>SUM(F9:F23)</f>
        <v>0</v>
      </c>
      <c r="G24" s="178">
        <f t="shared" ref="G24:AI24" si="0">SUM(G9:G23)</f>
        <v>0</v>
      </c>
      <c r="H24" s="178">
        <f t="shared" si="0"/>
        <v>0</v>
      </c>
      <c r="I24" s="178">
        <f t="shared" si="0"/>
        <v>0</v>
      </c>
      <c r="J24" s="178">
        <f t="shared" si="0"/>
        <v>0</v>
      </c>
      <c r="K24" s="178">
        <f t="shared" si="0"/>
        <v>0</v>
      </c>
      <c r="L24" s="178">
        <f t="shared" si="0"/>
        <v>0</v>
      </c>
      <c r="M24" s="178">
        <f t="shared" si="0"/>
        <v>0</v>
      </c>
      <c r="N24" s="178">
        <f t="shared" si="0"/>
        <v>0</v>
      </c>
      <c r="O24" s="178">
        <f t="shared" si="0"/>
        <v>0</v>
      </c>
      <c r="P24" s="178">
        <f t="shared" si="0"/>
        <v>0</v>
      </c>
      <c r="Q24" s="178">
        <f t="shared" si="0"/>
        <v>0</v>
      </c>
      <c r="R24" s="178">
        <f t="shared" si="0"/>
        <v>0</v>
      </c>
      <c r="S24" s="178">
        <f t="shared" si="0"/>
        <v>0</v>
      </c>
      <c r="T24" s="178">
        <f t="shared" si="0"/>
        <v>0</v>
      </c>
      <c r="U24" s="178">
        <f t="shared" si="0"/>
        <v>0</v>
      </c>
      <c r="V24" s="178">
        <f t="shared" si="0"/>
        <v>0</v>
      </c>
      <c r="W24" s="178">
        <f t="shared" si="0"/>
        <v>0</v>
      </c>
      <c r="X24" s="178">
        <f t="shared" si="0"/>
        <v>0</v>
      </c>
      <c r="Y24" s="178">
        <f t="shared" si="0"/>
        <v>0</v>
      </c>
      <c r="Z24" s="178">
        <f t="shared" si="0"/>
        <v>0</v>
      </c>
      <c r="AA24" s="178">
        <f t="shared" si="0"/>
        <v>0</v>
      </c>
      <c r="AB24" s="178">
        <f t="shared" si="0"/>
        <v>0</v>
      </c>
      <c r="AC24" s="178">
        <f t="shared" si="0"/>
        <v>0</v>
      </c>
      <c r="AD24" s="178">
        <f t="shared" si="0"/>
        <v>0</v>
      </c>
      <c r="AE24" s="178">
        <f t="shared" si="0"/>
        <v>0</v>
      </c>
      <c r="AF24" s="178">
        <f t="shared" si="0"/>
        <v>0</v>
      </c>
      <c r="AG24" s="178">
        <f t="shared" si="0"/>
        <v>0</v>
      </c>
      <c r="AH24" s="178">
        <f t="shared" si="0"/>
        <v>0</v>
      </c>
      <c r="AI24" s="178">
        <f t="shared" si="0"/>
        <v>0</v>
      </c>
      <c r="AJ24" s="179"/>
      <c r="AK24" s="161"/>
      <c r="AL24" s="180"/>
    </row>
    <row r="25" spans="1:38">
      <c r="A25" s="158"/>
      <c r="B25" s="687" t="s">
        <v>275</v>
      </c>
      <c r="C25" s="687"/>
      <c r="D25" s="687"/>
      <c r="E25" s="687"/>
      <c r="F25" s="181"/>
      <c r="G25" s="182">
        <f>SUM(F24:H24)</f>
        <v>0</v>
      </c>
      <c r="H25" s="183"/>
      <c r="I25" s="184"/>
      <c r="J25" s="185">
        <f>SUM(I24:K24)</f>
        <v>0</v>
      </c>
      <c r="K25" s="186"/>
      <c r="L25" s="181"/>
      <c r="M25" s="182">
        <f>SUM(L24:N24)</f>
        <v>0</v>
      </c>
      <c r="N25" s="183"/>
      <c r="O25" s="184"/>
      <c r="P25" s="185">
        <f>SUM(O24:Q24)</f>
        <v>0</v>
      </c>
      <c r="Q25" s="186"/>
      <c r="R25" s="181"/>
      <c r="S25" s="182">
        <f>SUM(R24:T24)</f>
        <v>0</v>
      </c>
      <c r="T25" s="183"/>
      <c r="U25" s="184"/>
      <c r="V25" s="185">
        <f>SUM(U24:W24)</f>
        <v>0</v>
      </c>
      <c r="W25" s="186"/>
      <c r="X25" s="181"/>
      <c r="Y25" s="182">
        <f>SUM(X24:Z24)</f>
        <v>0</v>
      </c>
      <c r="Z25" s="183"/>
      <c r="AA25" s="184"/>
      <c r="AB25" s="185">
        <f>SUM(AA24:AC24)</f>
        <v>0</v>
      </c>
      <c r="AC25" s="186"/>
      <c r="AD25" s="181"/>
      <c r="AE25" s="182">
        <f>SUM(AD24:AF24)</f>
        <v>0</v>
      </c>
      <c r="AF25" s="183"/>
      <c r="AG25" s="184"/>
      <c r="AH25" s="185">
        <f>SUM(AG24:AI24)</f>
        <v>0</v>
      </c>
      <c r="AI25" s="186"/>
      <c r="AJ25" s="179"/>
      <c r="AK25" s="161"/>
      <c r="AL25" s="187" t="s">
        <v>276</v>
      </c>
    </row>
    <row r="26" spans="1:38">
      <c r="A26" s="158"/>
      <c r="B26" s="687" t="s">
        <v>277</v>
      </c>
      <c r="C26" s="687"/>
      <c r="D26" s="687"/>
      <c r="E26" s="687"/>
      <c r="F26" s="181"/>
      <c r="G26" s="182">
        <f>COUNTA($D$9:$D$23)*2</f>
        <v>30</v>
      </c>
      <c r="H26" s="183"/>
      <c r="I26" s="184"/>
      <c r="J26" s="185">
        <f>COUNTA($D$9:$D$23)*2</f>
        <v>30</v>
      </c>
      <c r="K26" s="186"/>
      <c r="L26" s="181"/>
      <c r="M26" s="182">
        <f>COUNTA($D$9:$D$23)*2</f>
        <v>30</v>
      </c>
      <c r="N26" s="183"/>
      <c r="O26" s="184"/>
      <c r="P26" s="185">
        <f>COUNTA($D$9:$D$23)*2</f>
        <v>30</v>
      </c>
      <c r="Q26" s="186"/>
      <c r="R26" s="181"/>
      <c r="S26" s="182">
        <f>COUNTA($D$9:$D$23)*2</f>
        <v>30</v>
      </c>
      <c r="T26" s="183"/>
      <c r="U26" s="184"/>
      <c r="V26" s="185">
        <f>COUNTA($D$9:$D$23)*2</f>
        <v>30</v>
      </c>
      <c r="W26" s="186"/>
      <c r="X26" s="181"/>
      <c r="Y26" s="182">
        <f>COUNTA($D$9:$D$23)*2</f>
        <v>30</v>
      </c>
      <c r="Z26" s="183"/>
      <c r="AA26" s="184"/>
      <c r="AB26" s="185">
        <f>COUNTA($D$9:$D$23)*2</f>
        <v>30</v>
      </c>
      <c r="AC26" s="186"/>
      <c r="AD26" s="181"/>
      <c r="AE26" s="182">
        <f>COUNTA($D$9:$D$23)*2</f>
        <v>30</v>
      </c>
      <c r="AF26" s="183"/>
      <c r="AG26" s="184"/>
      <c r="AH26" s="185">
        <f>COUNTA($D$9:$D$23)*2</f>
        <v>30</v>
      </c>
      <c r="AI26" s="186"/>
      <c r="AJ26" s="179"/>
      <c r="AK26" s="161"/>
      <c r="AL26" s="188" t="s">
        <v>278</v>
      </c>
    </row>
    <row r="27" spans="1:38">
      <c r="A27" s="158"/>
      <c r="B27" s="687" t="s">
        <v>279</v>
      </c>
      <c r="C27" s="687"/>
      <c r="D27" s="687"/>
      <c r="E27" s="687"/>
      <c r="F27" s="684">
        <f>G25/G26*100</f>
        <v>0</v>
      </c>
      <c r="G27" s="685"/>
      <c r="H27" s="686"/>
      <c r="I27" s="681">
        <f>J25/J26*100</f>
        <v>0</v>
      </c>
      <c r="J27" s="682"/>
      <c r="K27" s="683"/>
      <c r="L27" s="684">
        <f>M25/M26*100</f>
        <v>0</v>
      </c>
      <c r="M27" s="685"/>
      <c r="N27" s="686"/>
      <c r="O27" s="681">
        <f>P25/P26*100</f>
        <v>0</v>
      </c>
      <c r="P27" s="682"/>
      <c r="Q27" s="683"/>
      <c r="R27" s="684">
        <f>S25/S26*100</f>
        <v>0</v>
      </c>
      <c r="S27" s="685"/>
      <c r="T27" s="686"/>
      <c r="U27" s="681">
        <f>V25/V26*100</f>
        <v>0</v>
      </c>
      <c r="V27" s="682"/>
      <c r="W27" s="683"/>
      <c r="X27" s="684">
        <f>Y25/Y26*100</f>
        <v>0</v>
      </c>
      <c r="Y27" s="685"/>
      <c r="Z27" s="686"/>
      <c r="AA27" s="681">
        <f>AB25/AB26*100</f>
        <v>0</v>
      </c>
      <c r="AB27" s="682"/>
      <c r="AC27" s="683"/>
      <c r="AD27" s="684">
        <f>AE25/AE26*100</f>
        <v>0</v>
      </c>
      <c r="AE27" s="685"/>
      <c r="AF27" s="686"/>
      <c r="AG27" s="681">
        <f>AH25/AH26*100</f>
        <v>0</v>
      </c>
      <c r="AH27" s="682"/>
      <c r="AI27" s="683"/>
      <c r="AJ27" s="179"/>
      <c r="AK27" s="161"/>
      <c r="AL27" s="189">
        <f>SUM(F27:AG27)/COUNTA(H7,K7,N7,Q7,T7,W7,Z7,AC7,AF7,AI7)</f>
        <v>0</v>
      </c>
    </row>
    <row r="28" spans="1:38" ht="15.75" thickBot="1">
      <c r="A28" s="158"/>
      <c r="B28" s="687" t="s">
        <v>280</v>
      </c>
      <c r="C28" s="687"/>
      <c r="D28" s="687"/>
      <c r="E28" s="687"/>
      <c r="F28" s="181"/>
      <c r="G28" s="190" t="str">
        <f>IF(F27&lt;=50,"Kurang",IF(F27&lt;=60,"Sedang",IF(F27&lt;=75,"Cukup",IF(F27&lt;=90,"Baik",IF(F27&lt;=100,"Amat Baik","")))))</f>
        <v>Kurang</v>
      </c>
      <c r="H28" s="183"/>
      <c r="I28" s="184"/>
      <c r="J28" s="191" t="str">
        <f>IF(I27&lt;=50,"Kurang",IF(I27&lt;=60,"Sedang",IF(I27&lt;=75,"Cukup",IF(I27&lt;=90,"Baik",IF(I27&lt;=100,"Amat Baik","")))))</f>
        <v>Kurang</v>
      </c>
      <c r="K28" s="186"/>
      <c r="L28" s="181"/>
      <c r="M28" s="190" t="str">
        <f>IF(L27&lt;=50,"Kurang",IF(L27&lt;=60,"Sedang",IF(L27&lt;=75,"Cukup",IF(L27&lt;=90,"Baik",IF(L27&lt;=100,"Amat Baik","")))))</f>
        <v>Kurang</v>
      </c>
      <c r="N28" s="183"/>
      <c r="O28" s="184"/>
      <c r="P28" s="191" t="str">
        <f>IF(O27&lt;=50,"Kurang",IF(O27&lt;=60,"Sedang",IF(O27&lt;=75,"Cukup",IF(O27&lt;=90,"Baik",IF(O27&lt;=100,"Amat Baik","")))))</f>
        <v>Kurang</v>
      </c>
      <c r="Q28" s="186"/>
      <c r="R28" s="181"/>
      <c r="S28" s="190" t="str">
        <f>IF(R27&lt;=50,"Kurang",IF(R27&lt;=60,"Sedang",IF(R27&lt;=75,"Cukup",IF(R27&lt;=90,"Baik",IF(R27&lt;=100,"Amat Baik","")))))</f>
        <v>Kurang</v>
      </c>
      <c r="T28" s="183"/>
      <c r="U28" s="184"/>
      <c r="V28" s="191" t="str">
        <f>IF(U27&lt;=50,"Kurang",IF(U27&lt;=60,"Sedang",IF(U27&lt;=75,"Cukup",IF(U27&lt;=90,"Baik",IF(U27&lt;=100,"Amat Baik","")))))</f>
        <v>Kurang</v>
      </c>
      <c r="W28" s="186"/>
      <c r="X28" s="181"/>
      <c r="Y28" s="190" t="str">
        <f>IF(X27&lt;=50,"Kurang",IF(X27&lt;=60,"Sedang",IF(X27&lt;=75,"Cukup",IF(X27&lt;=90,"Baik",IF(X27&lt;=100,"Amat Baik","")))))</f>
        <v>Kurang</v>
      </c>
      <c r="Z28" s="183"/>
      <c r="AA28" s="184"/>
      <c r="AB28" s="191" t="str">
        <f>IF(AA27&lt;=50,"Kurang",IF(AA27&lt;=60,"Sedang",IF(AA27&lt;=75,"Cukup",IF(AA27&lt;=90,"Baik",IF(AA27&lt;=100,"Amat Baik","")))))</f>
        <v>Kurang</v>
      </c>
      <c r="AC28" s="186"/>
      <c r="AD28" s="181"/>
      <c r="AE28" s="190" t="str">
        <f>IF(AD27&lt;=50,"Kurang",IF(AD27&lt;=60,"Sedang",IF(AD27&lt;=75,"Cukup",IF(AD27&lt;=90,"Baik",IF(AD27&lt;=100,"Amat Baik","")))))</f>
        <v>Kurang</v>
      </c>
      <c r="AF28" s="183"/>
      <c r="AG28" s="184"/>
      <c r="AH28" s="191" t="str">
        <f>IF(AG27&lt;=50,"Kurang",IF(AG27&lt;=60,"Sedang",IF(AG27&lt;=75,"Cukup",IF(AG27&lt;=90,"Baik",IF(AG27&lt;=100,"Amat Baik","")))))</f>
        <v>Kurang</v>
      </c>
      <c r="AI28" s="186"/>
      <c r="AJ28" s="179"/>
      <c r="AK28" s="161"/>
      <c r="AL28" s="192" t="str">
        <f>IF(AL27&lt;=50,"Kurang",IF(AL27&lt;=60,"Sedang",IF(AL27&lt;=75,"Cukup",IF(AL27&lt;=90,"Baik",IF(AL27&lt;=100,"Amat Baik","")))))</f>
        <v>Kurang</v>
      </c>
    </row>
    <row r="29" spans="1:38">
      <c r="A29" s="158"/>
      <c r="B29" s="158"/>
      <c r="C29" s="158"/>
      <c r="D29" s="158"/>
      <c r="E29" s="158"/>
      <c r="F29" s="193"/>
      <c r="G29" s="193"/>
      <c r="H29" s="193"/>
      <c r="I29" s="193"/>
      <c r="J29" s="19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79"/>
      <c r="AK29" s="161"/>
      <c r="AL29" s="161"/>
    </row>
    <row r="30" spans="1:38">
      <c r="A30" s="158"/>
      <c r="B30" s="158"/>
      <c r="C30" s="158"/>
      <c r="D30" s="158"/>
      <c r="E30" s="158"/>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79"/>
      <c r="AK30" s="161"/>
      <c r="AL30" s="161"/>
    </row>
  </sheetData>
  <protectedRanges>
    <protectedRange sqref="H7 K7 N7 Q7 T7 W7 Z7 AC7 AF7 AI7" name="Range1"/>
    <protectedRange sqref="F9:AI23" name="Range2"/>
  </protectedRanges>
  <mergeCells count="22">
    <mergeCell ref="C9:C10"/>
    <mergeCell ref="C2:AH2"/>
    <mergeCell ref="AB6:AC6"/>
    <mergeCell ref="B7:B8"/>
    <mergeCell ref="C7:C8"/>
    <mergeCell ref="D7:E8"/>
    <mergeCell ref="C14:C15"/>
    <mergeCell ref="C19:C20"/>
    <mergeCell ref="B25:E25"/>
    <mergeCell ref="B26:E26"/>
    <mergeCell ref="B27:E27"/>
    <mergeCell ref="AA27:AC27"/>
    <mergeCell ref="AD27:AF27"/>
    <mergeCell ref="AG27:AI27"/>
    <mergeCell ref="B28:E28"/>
    <mergeCell ref="I27:K27"/>
    <mergeCell ref="L27:N27"/>
    <mergeCell ref="O27:Q27"/>
    <mergeCell ref="R27:T27"/>
    <mergeCell ref="U27:W27"/>
    <mergeCell ref="X27:Z27"/>
    <mergeCell ref="F27:H27"/>
  </mergeCells>
  <conditionalFormatting sqref="AC4:AI5 Y4:Y6 AD6:AI6 E4:W6">
    <cfRule type="cellIs" dxfId="139" priority="2" operator="equal">
      <formula>0</formula>
    </cfRule>
  </conditionalFormatting>
  <conditionalFormatting sqref="AB4:AB5">
    <cfRule type="cellIs" dxfId="138" priority="1" operator="equal">
      <formula>0</formula>
    </cfRule>
  </conditionalFormatting>
  <pageMargins left="0.7" right="0.7" top="0.75" bottom="0.75" header="0.3" footer="0.3"/>
  <pageSetup paperSize="9" orientation="landscape" horizontalDpi="4294967293"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L31"/>
  <sheetViews>
    <sheetView workbookViewId="0"/>
  </sheetViews>
  <sheetFormatPr defaultRowHeight="15"/>
  <cols>
    <col min="1" max="1" width="5.140625" customWidth="1"/>
    <col min="2" max="2" width="5.5703125" customWidth="1"/>
    <col min="3" max="3" width="14.5703125" customWidth="1"/>
    <col min="4" max="4" width="4.140625" customWidth="1"/>
    <col min="5" max="5" width="28.5703125" customWidth="1"/>
    <col min="6" max="35" width="4.140625" customWidth="1"/>
    <col min="36" max="36" width="6" customWidth="1"/>
    <col min="37" max="37" width="7.28515625" customWidth="1"/>
    <col min="38" max="38" width="0" hidden="1" customWidth="1"/>
  </cols>
  <sheetData>
    <row r="1" spans="1:38" ht="38.25" customHeight="1">
      <c r="A1" s="194"/>
      <c r="B1" s="194"/>
      <c r="C1" s="194"/>
      <c r="D1" s="194"/>
      <c r="E1" s="194"/>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4"/>
      <c r="AK1" s="194"/>
      <c r="AL1" s="194"/>
    </row>
    <row r="2" spans="1:38" ht="18.75">
      <c r="A2" s="158"/>
      <c r="B2" s="159"/>
      <c r="C2" s="692" t="s">
        <v>281</v>
      </c>
      <c r="D2" s="692"/>
      <c r="E2" s="692"/>
      <c r="F2" s="692"/>
      <c r="G2" s="692"/>
      <c r="H2" s="692"/>
      <c r="I2" s="692"/>
      <c r="J2" s="692"/>
      <c r="K2" s="692"/>
      <c r="L2" s="692"/>
      <c r="M2" s="692"/>
      <c r="N2" s="692"/>
      <c r="O2" s="692"/>
      <c r="P2" s="692"/>
      <c r="Q2" s="692"/>
      <c r="R2" s="692"/>
      <c r="S2" s="692"/>
      <c r="T2" s="692"/>
      <c r="U2" s="692"/>
      <c r="V2" s="692"/>
      <c r="W2" s="692"/>
      <c r="X2" s="692"/>
      <c r="Y2" s="692"/>
      <c r="Z2" s="692"/>
      <c r="AA2" s="692"/>
      <c r="AB2" s="692"/>
      <c r="AC2" s="692"/>
      <c r="AD2" s="692"/>
      <c r="AE2" s="692"/>
      <c r="AF2" s="692"/>
      <c r="AG2" s="692"/>
      <c r="AH2" s="692"/>
      <c r="AI2" s="160"/>
      <c r="AJ2" s="161"/>
      <c r="AK2" s="161"/>
      <c r="AL2" s="161"/>
    </row>
    <row r="3" spans="1:38" ht="18.75">
      <c r="A3" s="158"/>
      <c r="B3" s="159"/>
      <c r="C3" s="160"/>
      <c r="D3" s="160"/>
      <c r="E3" s="160"/>
      <c r="F3" s="160"/>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1"/>
      <c r="AK3" s="161"/>
      <c r="AL3" s="161"/>
    </row>
    <row r="4" spans="1:38">
      <c r="A4" s="158"/>
      <c r="B4" s="162"/>
      <c r="C4" s="162" t="s">
        <v>249</v>
      </c>
      <c r="D4" s="162" t="s">
        <v>4</v>
      </c>
      <c r="E4" s="162" t="str">
        <f>Identitas!E4&amp;""</f>
        <v>Drs. ............</v>
      </c>
      <c r="F4" s="163"/>
      <c r="G4" s="163"/>
      <c r="H4" s="163"/>
      <c r="I4" s="163"/>
      <c r="J4" s="163"/>
      <c r="K4" s="163"/>
      <c r="L4" s="163"/>
      <c r="M4" s="163"/>
      <c r="N4" s="163"/>
      <c r="O4" s="163"/>
      <c r="P4" s="163"/>
      <c r="Q4" s="163"/>
      <c r="R4" s="163"/>
      <c r="S4" s="163"/>
      <c r="T4" s="163"/>
      <c r="U4" s="163"/>
      <c r="V4" s="163"/>
      <c r="W4" s="163"/>
      <c r="X4" s="162" t="s">
        <v>250</v>
      </c>
      <c r="Y4" s="163"/>
      <c r="Z4" s="163"/>
      <c r="AA4" s="163" t="s">
        <v>4</v>
      </c>
      <c r="AB4" s="162" t="str">
        <f>Identitas!E24&amp;""</f>
        <v>Hariyanto, S.TP., MP.</v>
      </c>
      <c r="AC4" s="163"/>
      <c r="AD4" s="163"/>
      <c r="AE4" s="163"/>
      <c r="AF4" s="163"/>
      <c r="AG4" s="163"/>
      <c r="AH4" s="163"/>
      <c r="AI4" s="163"/>
      <c r="AJ4" s="161"/>
      <c r="AK4" s="161"/>
      <c r="AL4" s="161"/>
    </row>
    <row r="5" spans="1:38">
      <c r="A5" s="158"/>
      <c r="B5" s="162"/>
      <c r="C5" s="162" t="s">
        <v>29</v>
      </c>
      <c r="D5" s="162" t="s">
        <v>4</v>
      </c>
      <c r="E5" s="162" t="str">
        <f>Identitas!E5&amp;""</f>
        <v>19..........................</v>
      </c>
      <c r="F5" s="163"/>
      <c r="G5" s="163"/>
      <c r="H5" s="163"/>
      <c r="I5" s="163"/>
      <c r="J5" s="163"/>
      <c r="K5" s="163"/>
      <c r="L5" s="163"/>
      <c r="M5" s="163"/>
      <c r="N5" s="163"/>
      <c r="O5" s="163"/>
      <c r="P5" s="163"/>
      <c r="Q5" s="163"/>
      <c r="R5" s="163"/>
      <c r="S5" s="163"/>
      <c r="T5" s="163"/>
      <c r="U5" s="163"/>
      <c r="V5" s="163"/>
      <c r="W5" s="163"/>
      <c r="X5" s="162" t="s">
        <v>29</v>
      </c>
      <c r="Y5" s="163"/>
      <c r="Z5" s="163"/>
      <c r="AA5" s="163" t="s">
        <v>4</v>
      </c>
      <c r="AB5" s="162" t="str">
        <f>Identitas!E25&amp;""</f>
        <v>19711012 199802 1 002</v>
      </c>
      <c r="AC5" s="163"/>
      <c r="AD5" s="163"/>
      <c r="AE5" s="163"/>
      <c r="AF5" s="163"/>
      <c r="AG5" s="163"/>
      <c r="AH5" s="163"/>
      <c r="AI5" s="163"/>
      <c r="AJ5" s="161"/>
      <c r="AK5" s="161"/>
      <c r="AL5" s="161"/>
    </row>
    <row r="6" spans="1:38">
      <c r="A6" s="158"/>
      <c r="B6" s="162"/>
      <c r="C6" s="162" t="s">
        <v>251</v>
      </c>
      <c r="D6" s="164" t="s">
        <v>4</v>
      </c>
      <c r="E6" s="162" t="s">
        <v>10</v>
      </c>
      <c r="F6" s="163"/>
      <c r="G6" s="163"/>
      <c r="H6" s="163"/>
      <c r="I6" s="163"/>
      <c r="J6" s="163"/>
      <c r="K6" s="163"/>
      <c r="L6" s="163"/>
      <c r="M6" s="163"/>
      <c r="N6" s="163"/>
      <c r="O6" s="163"/>
      <c r="P6" s="163"/>
      <c r="Q6" s="163"/>
      <c r="R6" s="163"/>
      <c r="S6" s="163"/>
      <c r="T6" s="163"/>
      <c r="U6" s="163"/>
      <c r="V6" s="163"/>
      <c r="W6" s="163"/>
      <c r="X6" s="162" t="s">
        <v>252</v>
      </c>
      <c r="Y6" s="163"/>
      <c r="Z6" s="163"/>
      <c r="AA6" s="165" t="s">
        <v>4</v>
      </c>
      <c r="AB6" s="693">
        <f>AL28</f>
        <v>84</v>
      </c>
      <c r="AC6" s="693"/>
      <c r="AD6" s="163"/>
      <c r="AE6" s="163"/>
      <c r="AF6" s="163"/>
      <c r="AG6" s="163"/>
      <c r="AH6" s="163"/>
      <c r="AI6" s="163"/>
      <c r="AJ6" s="161"/>
      <c r="AK6" s="161"/>
      <c r="AL6" s="161"/>
    </row>
    <row r="7" spans="1:38">
      <c r="A7" s="158"/>
      <c r="B7" s="694" t="s">
        <v>253</v>
      </c>
      <c r="C7" s="694" t="s">
        <v>254</v>
      </c>
      <c r="D7" s="696" t="s">
        <v>255</v>
      </c>
      <c r="E7" s="697"/>
      <c r="F7" s="166" t="s">
        <v>28</v>
      </c>
      <c r="G7" s="167"/>
      <c r="H7" s="168">
        <v>1</v>
      </c>
      <c r="I7" s="166" t="s">
        <v>28</v>
      </c>
      <c r="J7" s="167"/>
      <c r="K7" s="168">
        <v>2</v>
      </c>
      <c r="L7" s="166" t="s">
        <v>28</v>
      </c>
      <c r="M7" s="167"/>
      <c r="N7" s="168">
        <v>3</v>
      </c>
      <c r="O7" s="166" t="s">
        <v>28</v>
      </c>
      <c r="P7" s="167"/>
      <c r="Q7" s="168">
        <v>4</v>
      </c>
      <c r="R7" s="166" t="s">
        <v>28</v>
      </c>
      <c r="S7" s="167"/>
      <c r="T7" s="168">
        <v>5</v>
      </c>
      <c r="U7" s="166" t="s">
        <v>28</v>
      </c>
      <c r="V7" s="167"/>
      <c r="W7" s="168">
        <v>6</v>
      </c>
      <c r="X7" s="166" t="s">
        <v>28</v>
      </c>
      <c r="Y7" s="167"/>
      <c r="Z7" s="168">
        <v>7</v>
      </c>
      <c r="AA7" s="166" t="s">
        <v>28</v>
      </c>
      <c r="AB7" s="167"/>
      <c r="AC7" s="168">
        <v>8</v>
      </c>
      <c r="AD7" s="166" t="s">
        <v>28</v>
      </c>
      <c r="AE7" s="167"/>
      <c r="AF7" s="168">
        <v>9</v>
      </c>
      <c r="AG7" s="166" t="s">
        <v>28</v>
      </c>
      <c r="AH7" s="167"/>
      <c r="AI7" s="168">
        <v>10</v>
      </c>
      <c r="AJ7" s="161"/>
      <c r="AK7" s="161"/>
      <c r="AL7" s="161"/>
    </row>
    <row r="8" spans="1:38">
      <c r="A8" s="158"/>
      <c r="B8" s="695"/>
      <c r="C8" s="695"/>
      <c r="D8" s="698"/>
      <c r="E8" s="699"/>
      <c r="F8" s="169">
        <v>0</v>
      </c>
      <c r="G8" s="169">
        <v>1</v>
      </c>
      <c r="H8" s="169">
        <v>2</v>
      </c>
      <c r="I8" s="169">
        <v>0</v>
      </c>
      <c r="J8" s="169">
        <v>1</v>
      </c>
      <c r="K8" s="169">
        <v>2</v>
      </c>
      <c r="L8" s="169">
        <v>0</v>
      </c>
      <c r="M8" s="169">
        <v>1</v>
      </c>
      <c r="N8" s="169">
        <v>2</v>
      </c>
      <c r="O8" s="169">
        <v>0</v>
      </c>
      <c r="P8" s="169">
        <v>1</v>
      </c>
      <c r="Q8" s="169">
        <v>2</v>
      </c>
      <c r="R8" s="169">
        <v>0</v>
      </c>
      <c r="S8" s="169">
        <v>1</v>
      </c>
      <c r="T8" s="169">
        <v>2</v>
      </c>
      <c r="U8" s="169">
        <v>0</v>
      </c>
      <c r="V8" s="169">
        <v>1</v>
      </c>
      <c r="W8" s="169">
        <v>2</v>
      </c>
      <c r="X8" s="169">
        <v>0</v>
      </c>
      <c r="Y8" s="169">
        <v>1</v>
      </c>
      <c r="Z8" s="169">
        <v>2</v>
      </c>
      <c r="AA8" s="169">
        <v>0</v>
      </c>
      <c r="AB8" s="169">
        <v>1</v>
      </c>
      <c r="AC8" s="169">
        <v>2</v>
      </c>
      <c r="AD8" s="169">
        <v>0</v>
      </c>
      <c r="AE8" s="169">
        <v>1</v>
      </c>
      <c r="AF8" s="169">
        <v>2</v>
      </c>
      <c r="AG8" s="169">
        <v>0</v>
      </c>
      <c r="AH8" s="169">
        <v>1</v>
      </c>
      <c r="AI8" s="169">
        <v>2</v>
      </c>
      <c r="AJ8" s="161"/>
      <c r="AK8" s="161"/>
      <c r="AL8" s="161"/>
    </row>
    <row r="9" spans="1:38" ht="25.5">
      <c r="A9" s="170"/>
      <c r="B9" s="171">
        <v>1</v>
      </c>
      <c r="C9" s="702" t="s">
        <v>282</v>
      </c>
      <c r="D9" s="172">
        <v>1</v>
      </c>
      <c r="E9" s="173" t="s">
        <v>283</v>
      </c>
      <c r="F9" s="174"/>
      <c r="G9" s="174"/>
      <c r="H9" s="174">
        <v>2</v>
      </c>
      <c r="I9" s="175"/>
      <c r="J9" s="175"/>
      <c r="K9" s="175">
        <v>2</v>
      </c>
      <c r="L9" s="174"/>
      <c r="M9" s="174"/>
      <c r="N9" s="174">
        <v>2</v>
      </c>
      <c r="O9" s="175"/>
      <c r="P9" s="175"/>
      <c r="Q9" s="175">
        <v>2</v>
      </c>
      <c r="R9" s="174"/>
      <c r="S9" s="174"/>
      <c r="T9" s="174">
        <v>2</v>
      </c>
      <c r="U9" s="175"/>
      <c r="V9" s="175"/>
      <c r="W9" s="175">
        <v>2</v>
      </c>
      <c r="X9" s="174"/>
      <c r="Y9" s="174"/>
      <c r="Z9" s="174">
        <v>2</v>
      </c>
      <c r="AA9" s="175"/>
      <c r="AB9" s="175"/>
      <c r="AC9" s="175">
        <v>2</v>
      </c>
      <c r="AD9" s="174"/>
      <c r="AE9" s="174"/>
      <c r="AF9" s="174">
        <v>2</v>
      </c>
      <c r="AG9" s="175"/>
      <c r="AH9" s="175"/>
      <c r="AI9" s="175">
        <v>2</v>
      </c>
      <c r="AJ9" s="161"/>
      <c r="AK9" s="161"/>
      <c r="AL9" s="161"/>
    </row>
    <row r="10" spans="1:38" ht="25.5">
      <c r="A10" s="170"/>
      <c r="B10" s="176"/>
      <c r="C10" s="701"/>
      <c r="D10" s="172">
        <v>2</v>
      </c>
      <c r="E10" s="173" t="s">
        <v>284</v>
      </c>
      <c r="F10" s="174"/>
      <c r="G10" s="174"/>
      <c r="H10" s="174">
        <v>2</v>
      </c>
      <c r="I10" s="175"/>
      <c r="J10" s="175">
        <v>1</v>
      </c>
      <c r="K10" s="175" t="s">
        <v>611</v>
      </c>
      <c r="L10" s="174"/>
      <c r="M10" s="174"/>
      <c r="N10" s="174">
        <v>2</v>
      </c>
      <c r="O10" s="175"/>
      <c r="P10" s="175"/>
      <c r="Q10" s="175">
        <v>2</v>
      </c>
      <c r="R10" s="174"/>
      <c r="S10" s="174">
        <v>1</v>
      </c>
      <c r="T10" s="174"/>
      <c r="U10" s="175"/>
      <c r="V10" s="175"/>
      <c r="W10" s="175">
        <v>2</v>
      </c>
      <c r="X10" s="174"/>
      <c r="Y10" s="174"/>
      <c r="Z10" s="174">
        <v>2</v>
      </c>
      <c r="AA10" s="175"/>
      <c r="AB10" s="175"/>
      <c r="AC10" s="175">
        <v>2</v>
      </c>
      <c r="AD10" s="174"/>
      <c r="AE10" s="174">
        <v>1</v>
      </c>
      <c r="AF10" s="174"/>
      <c r="AG10" s="175"/>
      <c r="AH10" s="175"/>
      <c r="AI10" s="175">
        <v>2</v>
      </c>
      <c r="AJ10" s="161"/>
      <c r="AK10" s="161"/>
      <c r="AL10" s="161"/>
    </row>
    <row r="11" spans="1:38" ht="38.25">
      <c r="A11" s="170"/>
      <c r="B11" s="176"/>
      <c r="C11" s="177"/>
      <c r="D11" s="172">
        <v>3</v>
      </c>
      <c r="E11" s="173" t="s">
        <v>285</v>
      </c>
      <c r="F11" s="174"/>
      <c r="G11" s="174"/>
      <c r="H11" s="174">
        <v>2</v>
      </c>
      <c r="I11" s="175"/>
      <c r="J11" s="175"/>
      <c r="K11" s="175">
        <v>2</v>
      </c>
      <c r="L11" s="174"/>
      <c r="M11" s="174">
        <v>1</v>
      </c>
      <c r="N11" s="174" t="s">
        <v>611</v>
      </c>
      <c r="O11" s="175"/>
      <c r="P11" s="175"/>
      <c r="Q11" s="175">
        <v>2</v>
      </c>
      <c r="R11" s="174">
        <v>0</v>
      </c>
      <c r="S11" s="174"/>
      <c r="T11" s="174"/>
      <c r="U11" s="175"/>
      <c r="V11" s="175"/>
      <c r="W11" s="175">
        <v>2</v>
      </c>
      <c r="X11" s="174"/>
      <c r="Y11" s="174"/>
      <c r="Z11" s="174">
        <v>2</v>
      </c>
      <c r="AA11" s="175"/>
      <c r="AB11" s="175"/>
      <c r="AC11" s="175">
        <v>2</v>
      </c>
      <c r="AD11" s="174" t="s">
        <v>38</v>
      </c>
      <c r="AE11" s="174"/>
      <c r="AF11" s="174">
        <v>2</v>
      </c>
      <c r="AG11" s="175"/>
      <c r="AH11" s="175"/>
      <c r="AI11" s="175">
        <v>2</v>
      </c>
      <c r="AJ11" s="161"/>
      <c r="AK11" s="161"/>
      <c r="AL11" s="161"/>
    </row>
    <row r="12" spans="1:38" ht="38.25">
      <c r="A12" s="170"/>
      <c r="B12" s="176"/>
      <c r="C12" s="177"/>
      <c r="D12" s="172">
        <v>4</v>
      </c>
      <c r="E12" s="173" t="s">
        <v>286</v>
      </c>
      <c r="F12" s="174"/>
      <c r="G12" s="174"/>
      <c r="H12" s="174">
        <v>2</v>
      </c>
      <c r="I12" s="175"/>
      <c r="J12" s="175" t="s">
        <v>611</v>
      </c>
      <c r="K12" s="175">
        <v>2</v>
      </c>
      <c r="L12" s="174"/>
      <c r="M12" s="174"/>
      <c r="N12" s="174">
        <v>2</v>
      </c>
      <c r="O12" s="175"/>
      <c r="P12" s="175"/>
      <c r="Q12" s="175">
        <v>2</v>
      </c>
      <c r="R12" s="174"/>
      <c r="S12" s="174">
        <v>1</v>
      </c>
      <c r="T12" s="174"/>
      <c r="U12" s="175"/>
      <c r="V12" s="175">
        <v>1</v>
      </c>
      <c r="W12" s="175"/>
      <c r="X12" s="174"/>
      <c r="Y12" s="174"/>
      <c r="Z12" s="174">
        <v>2</v>
      </c>
      <c r="AA12" s="175"/>
      <c r="AB12" s="175"/>
      <c r="AC12" s="175">
        <v>2</v>
      </c>
      <c r="AD12" s="174"/>
      <c r="AE12" s="174">
        <v>1</v>
      </c>
      <c r="AF12" s="174"/>
      <c r="AG12" s="175"/>
      <c r="AH12" s="175" t="s">
        <v>38</v>
      </c>
      <c r="AI12" s="175" t="s">
        <v>611</v>
      </c>
      <c r="AJ12" s="161"/>
      <c r="AK12" s="161"/>
      <c r="AL12" s="161"/>
    </row>
    <row r="13" spans="1:38" ht="38.25">
      <c r="A13" s="170"/>
      <c r="B13" s="176"/>
      <c r="C13" s="177"/>
      <c r="D13" s="172">
        <v>5</v>
      </c>
      <c r="E13" s="173" t="s">
        <v>287</v>
      </c>
      <c r="F13" s="174"/>
      <c r="G13" s="174"/>
      <c r="H13" s="174">
        <v>2</v>
      </c>
      <c r="I13" s="175"/>
      <c r="J13" s="175"/>
      <c r="K13" s="175">
        <v>2</v>
      </c>
      <c r="L13" s="174"/>
      <c r="M13" s="174"/>
      <c r="N13" s="174">
        <v>2</v>
      </c>
      <c r="O13" s="175"/>
      <c r="P13" s="175"/>
      <c r="Q13" s="175">
        <v>2</v>
      </c>
      <c r="R13" s="174"/>
      <c r="S13" s="174"/>
      <c r="T13" s="174">
        <v>2</v>
      </c>
      <c r="U13" s="175"/>
      <c r="V13" s="175"/>
      <c r="W13" s="175">
        <v>2</v>
      </c>
      <c r="X13" s="174"/>
      <c r="Y13" s="174"/>
      <c r="Z13" s="174">
        <v>2</v>
      </c>
      <c r="AA13" s="175"/>
      <c r="AB13" s="175"/>
      <c r="AC13" s="175">
        <v>2</v>
      </c>
      <c r="AD13" s="174"/>
      <c r="AE13" s="174"/>
      <c r="AF13" s="174">
        <v>2</v>
      </c>
      <c r="AG13" s="175"/>
      <c r="AH13" s="175"/>
      <c r="AI13" s="175">
        <v>2</v>
      </c>
      <c r="AJ13" s="161"/>
      <c r="AK13" s="161"/>
      <c r="AL13" s="161"/>
    </row>
    <row r="14" spans="1:38" ht="25.5">
      <c r="A14" s="170"/>
      <c r="B14" s="171">
        <v>2</v>
      </c>
      <c r="C14" s="700" t="s">
        <v>288</v>
      </c>
      <c r="D14" s="172">
        <v>1</v>
      </c>
      <c r="E14" s="173" t="s">
        <v>289</v>
      </c>
      <c r="F14" s="174"/>
      <c r="G14" s="174"/>
      <c r="H14" s="174">
        <v>2</v>
      </c>
      <c r="I14" s="175"/>
      <c r="J14" s="175">
        <v>1</v>
      </c>
      <c r="K14" s="175" t="s">
        <v>611</v>
      </c>
      <c r="L14" s="174"/>
      <c r="M14" s="174"/>
      <c r="N14" s="174">
        <v>2</v>
      </c>
      <c r="O14" s="175"/>
      <c r="P14" s="175">
        <v>1</v>
      </c>
      <c r="Q14" s="175"/>
      <c r="R14" s="174"/>
      <c r="S14" s="174">
        <v>1</v>
      </c>
      <c r="T14" s="174"/>
      <c r="U14" s="175"/>
      <c r="V14" s="175">
        <v>1</v>
      </c>
      <c r="W14" s="175"/>
      <c r="X14" s="174"/>
      <c r="Y14" s="174"/>
      <c r="Z14" s="174">
        <v>2</v>
      </c>
      <c r="AA14" s="175"/>
      <c r="AB14" s="175">
        <v>1</v>
      </c>
      <c r="AC14" s="175"/>
      <c r="AD14" s="174"/>
      <c r="AE14" s="174">
        <v>1</v>
      </c>
      <c r="AF14" s="174"/>
      <c r="AG14" s="175"/>
      <c r="AH14" s="175" t="s">
        <v>38</v>
      </c>
      <c r="AI14" s="175"/>
      <c r="AJ14" s="161"/>
      <c r="AK14" s="161"/>
      <c r="AL14" s="161"/>
    </row>
    <row r="15" spans="1:38" ht="38.25">
      <c r="A15" s="170"/>
      <c r="B15" s="176"/>
      <c r="C15" s="701"/>
      <c r="D15" s="172">
        <v>2</v>
      </c>
      <c r="E15" s="173" t="s">
        <v>290</v>
      </c>
      <c r="F15" s="174"/>
      <c r="G15" s="174"/>
      <c r="H15" s="174">
        <v>2</v>
      </c>
      <c r="I15" s="175"/>
      <c r="J15" s="175"/>
      <c r="K15" s="175">
        <v>2</v>
      </c>
      <c r="L15" s="174"/>
      <c r="M15" s="174">
        <v>1</v>
      </c>
      <c r="N15" s="174" t="s">
        <v>611</v>
      </c>
      <c r="O15" s="175"/>
      <c r="P15" s="175"/>
      <c r="Q15" s="175">
        <v>2</v>
      </c>
      <c r="R15" s="174"/>
      <c r="S15" s="174"/>
      <c r="T15" s="174">
        <v>2</v>
      </c>
      <c r="U15" s="175"/>
      <c r="V15" s="175"/>
      <c r="W15" s="175">
        <v>2</v>
      </c>
      <c r="X15" s="174"/>
      <c r="Y15" s="174"/>
      <c r="Z15" s="174">
        <v>2</v>
      </c>
      <c r="AA15" s="175"/>
      <c r="AB15" s="175"/>
      <c r="AC15" s="175">
        <v>2</v>
      </c>
      <c r="AD15" s="174"/>
      <c r="AE15" s="174"/>
      <c r="AF15" s="174">
        <v>2</v>
      </c>
      <c r="AG15" s="175"/>
      <c r="AH15" s="175"/>
      <c r="AI15" s="175">
        <v>2</v>
      </c>
      <c r="AJ15" s="161"/>
      <c r="AK15" s="161"/>
      <c r="AL15" s="161"/>
    </row>
    <row r="16" spans="1:38" ht="38.25">
      <c r="A16" s="170"/>
      <c r="B16" s="176"/>
      <c r="C16" s="177"/>
      <c r="D16" s="172">
        <v>3</v>
      </c>
      <c r="E16" s="173" t="s">
        <v>291</v>
      </c>
      <c r="F16" s="174"/>
      <c r="G16" s="174"/>
      <c r="H16" s="174">
        <v>2</v>
      </c>
      <c r="I16" s="175"/>
      <c r="J16" s="175"/>
      <c r="K16" s="175">
        <v>2</v>
      </c>
      <c r="L16" s="174"/>
      <c r="M16" s="174"/>
      <c r="N16" s="174">
        <v>2</v>
      </c>
      <c r="O16" s="175"/>
      <c r="P16" s="175">
        <v>1</v>
      </c>
      <c r="Q16" s="175"/>
      <c r="R16" s="174"/>
      <c r="S16" s="174"/>
      <c r="T16" s="174">
        <v>2</v>
      </c>
      <c r="U16" s="175"/>
      <c r="V16" s="175">
        <v>1</v>
      </c>
      <c r="W16" s="175"/>
      <c r="X16" s="174"/>
      <c r="Y16" s="174"/>
      <c r="Z16" s="174">
        <v>2</v>
      </c>
      <c r="AA16" s="175"/>
      <c r="AB16" s="175">
        <v>1</v>
      </c>
      <c r="AC16" s="175"/>
      <c r="AD16" s="174"/>
      <c r="AE16" s="174"/>
      <c r="AF16" s="174">
        <v>2</v>
      </c>
      <c r="AG16" s="175"/>
      <c r="AH16" s="175" t="s">
        <v>38</v>
      </c>
      <c r="AI16" s="175"/>
      <c r="AJ16" s="161"/>
      <c r="AK16" s="161"/>
      <c r="AL16" s="161"/>
    </row>
    <row r="17" spans="1:38" ht="51">
      <c r="A17" s="170"/>
      <c r="B17" s="176"/>
      <c r="C17" s="177"/>
      <c r="D17" s="172">
        <v>4</v>
      </c>
      <c r="E17" s="173" t="s">
        <v>292</v>
      </c>
      <c r="F17" s="174"/>
      <c r="G17" s="174"/>
      <c r="H17" s="174">
        <v>2</v>
      </c>
      <c r="I17" s="175"/>
      <c r="J17" s="175">
        <v>1</v>
      </c>
      <c r="K17" s="175" t="s">
        <v>611</v>
      </c>
      <c r="L17" s="174"/>
      <c r="M17" s="174"/>
      <c r="N17" s="174">
        <v>2</v>
      </c>
      <c r="O17" s="175"/>
      <c r="P17" s="175"/>
      <c r="Q17" s="175">
        <v>2</v>
      </c>
      <c r="R17" s="174"/>
      <c r="S17" s="174"/>
      <c r="T17" s="174">
        <v>2</v>
      </c>
      <c r="U17" s="175"/>
      <c r="V17" s="175"/>
      <c r="W17" s="175">
        <v>2</v>
      </c>
      <c r="X17" s="174"/>
      <c r="Y17" s="174"/>
      <c r="Z17" s="174">
        <v>2</v>
      </c>
      <c r="AA17" s="175"/>
      <c r="AB17" s="175"/>
      <c r="AC17" s="175">
        <v>2</v>
      </c>
      <c r="AD17" s="174"/>
      <c r="AE17" s="174"/>
      <c r="AF17" s="174">
        <v>2</v>
      </c>
      <c r="AG17" s="175"/>
      <c r="AH17" s="175"/>
      <c r="AI17" s="175">
        <v>2</v>
      </c>
      <c r="AJ17" s="161"/>
      <c r="AK17" s="161"/>
      <c r="AL17" s="161"/>
    </row>
    <row r="18" spans="1:38" ht="38.25">
      <c r="A18" s="170"/>
      <c r="B18" s="196"/>
      <c r="C18" s="197"/>
      <c r="D18" s="172">
        <v>5</v>
      </c>
      <c r="E18" s="173" t="s">
        <v>293</v>
      </c>
      <c r="F18" s="174"/>
      <c r="G18" s="174">
        <v>1</v>
      </c>
      <c r="H18" s="174" t="s">
        <v>611</v>
      </c>
      <c r="I18" s="175"/>
      <c r="J18" s="175"/>
      <c r="K18" s="175">
        <v>2</v>
      </c>
      <c r="L18" s="174"/>
      <c r="M18" s="174"/>
      <c r="N18" s="174">
        <v>2</v>
      </c>
      <c r="O18" s="175"/>
      <c r="P18" s="175">
        <v>1</v>
      </c>
      <c r="Q18" s="175"/>
      <c r="R18" s="174"/>
      <c r="S18" s="174">
        <v>1</v>
      </c>
      <c r="T18" s="174"/>
      <c r="U18" s="175"/>
      <c r="V18" s="175"/>
      <c r="W18" s="175">
        <v>2</v>
      </c>
      <c r="X18" s="174"/>
      <c r="Y18" s="174"/>
      <c r="Z18" s="174">
        <v>2</v>
      </c>
      <c r="AA18" s="175"/>
      <c r="AB18" s="175">
        <v>1</v>
      </c>
      <c r="AC18" s="175"/>
      <c r="AD18" s="174"/>
      <c r="AE18" s="174">
        <v>1</v>
      </c>
      <c r="AF18" s="174"/>
      <c r="AG18" s="175"/>
      <c r="AH18" s="175"/>
      <c r="AI18" s="175">
        <v>2</v>
      </c>
      <c r="AJ18" s="161"/>
      <c r="AK18" s="161"/>
      <c r="AL18" s="161"/>
    </row>
    <row r="19" spans="1:38" ht="51">
      <c r="A19" s="170"/>
      <c r="B19" s="171">
        <v>3</v>
      </c>
      <c r="C19" s="198" t="s">
        <v>294</v>
      </c>
      <c r="D19" s="172">
        <v>1</v>
      </c>
      <c r="E19" s="173" t="s">
        <v>295</v>
      </c>
      <c r="F19" s="174"/>
      <c r="G19" s="174"/>
      <c r="H19" s="174">
        <v>2</v>
      </c>
      <c r="I19" s="175"/>
      <c r="J19" s="175"/>
      <c r="K19" s="175">
        <v>2</v>
      </c>
      <c r="L19" s="174"/>
      <c r="M19" s="174">
        <v>1</v>
      </c>
      <c r="N19" s="174" t="s">
        <v>611</v>
      </c>
      <c r="O19" s="175"/>
      <c r="P19" s="175"/>
      <c r="Q19" s="175">
        <v>2</v>
      </c>
      <c r="R19" s="174"/>
      <c r="S19" s="174"/>
      <c r="T19" s="174">
        <v>2</v>
      </c>
      <c r="U19" s="175"/>
      <c r="V19" s="175">
        <v>1</v>
      </c>
      <c r="W19" s="175"/>
      <c r="X19" s="174"/>
      <c r="Y19" s="174"/>
      <c r="Z19" s="174">
        <v>2</v>
      </c>
      <c r="AA19" s="175"/>
      <c r="AB19" s="175"/>
      <c r="AC19" s="175">
        <v>2</v>
      </c>
      <c r="AD19" s="174"/>
      <c r="AE19" s="174"/>
      <c r="AF19" s="174">
        <v>2</v>
      </c>
      <c r="AG19" s="175"/>
      <c r="AH19" s="175" t="s">
        <v>38</v>
      </c>
      <c r="AI19" s="175"/>
      <c r="AJ19" s="161"/>
      <c r="AK19" s="161"/>
      <c r="AL19" s="161"/>
    </row>
    <row r="20" spans="1:38" ht="25.5">
      <c r="A20" s="170"/>
      <c r="B20" s="176"/>
      <c r="C20" s="177"/>
      <c r="D20" s="172">
        <v>2</v>
      </c>
      <c r="E20" s="173" t="s">
        <v>296</v>
      </c>
      <c r="F20" s="174"/>
      <c r="G20" s="174"/>
      <c r="H20" s="174">
        <v>2</v>
      </c>
      <c r="I20" s="175"/>
      <c r="J20" s="175"/>
      <c r="K20" s="175">
        <v>2</v>
      </c>
      <c r="L20" s="174"/>
      <c r="M20" s="174"/>
      <c r="N20" s="174">
        <v>2</v>
      </c>
      <c r="O20" s="175"/>
      <c r="P20" s="175"/>
      <c r="Q20" s="175">
        <v>2</v>
      </c>
      <c r="R20" s="174"/>
      <c r="S20" s="174"/>
      <c r="T20" s="174">
        <v>2</v>
      </c>
      <c r="U20" s="175"/>
      <c r="V20" s="175"/>
      <c r="W20" s="175">
        <v>2</v>
      </c>
      <c r="X20" s="174"/>
      <c r="Y20" s="174"/>
      <c r="Z20" s="174">
        <v>2</v>
      </c>
      <c r="AA20" s="175"/>
      <c r="AB20" s="175"/>
      <c r="AC20" s="175">
        <v>2</v>
      </c>
      <c r="AD20" s="174"/>
      <c r="AE20" s="174"/>
      <c r="AF20" s="174">
        <v>2</v>
      </c>
      <c r="AG20" s="175"/>
      <c r="AH20" s="175"/>
      <c r="AI20" s="175">
        <v>2</v>
      </c>
      <c r="AJ20" s="161"/>
      <c r="AK20" s="161"/>
      <c r="AL20" s="161"/>
    </row>
    <row r="21" spans="1:38" ht="25.5">
      <c r="A21" s="170"/>
      <c r="B21" s="176"/>
      <c r="C21" s="177"/>
      <c r="D21" s="172">
        <v>3</v>
      </c>
      <c r="E21" s="173" t="s">
        <v>297</v>
      </c>
      <c r="F21" s="174"/>
      <c r="G21" s="174"/>
      <c r="H21" s="174">
        <v>2</v>
      </c>
      <c r="I21" s="175"/>
      <c r="J21" s="175"/>
      <c r="K21" s="175">
        <v>2</v>
      </c>
      <c r="L21" s="174"/>
      <c r="M21" s="174"/>
      <c r="N21" s="174">
        <v>2</v>
      </c>
      <c r="O21" s="175"/>
      <c r="P21" s="175">
        <v>1</v>
      </c>
      <c r="Q21" s="175"/>
      <c r="R21" s="174"/>
      <c r="S21" s="174"/>
      <c r="T21" s="174">
        <v>2</v>
      </c>
      <c r="U21" s="175"/>
      <c r="V21" s="175"/>
      <c r="W21" s="175">
        <v>2</v>
      </c>
      <c r="X21" s="174"/>
      <c r="Y21" s="174"/>
      <c r="Z21" s="174">
        <v>2</v>
      </c>
      <c r="AA21" s="175"/>
      <c r="AB21" s="175">
        <v>1</v>
      </c>
      <c r="AC21" s="175"/>
      <c r="AD21" s="174"/>
      <c r="AE21" s="174"/>
      <c r="AF21" s="174">
        <v>2</v>
      </c>
      <c r="AG21" s="175"/>
      <c r="AH21" s="175"/>
      <c r="AI21" s="175" t="s">
        <v>611</v>
      </c>
      <c r="AJ21" s="161"/>
      <c r="AK21" s="161"/>
      <c r="AL21" s="161"/>
    </row>
    <row r="22" spans="1:38" ht="51">
      <c r="A22" s="170"/>
      <c r="B22" s="176"/>
      <c r="C22" s="177"/>
      <c r="D22" s="172">
        <v>4</v>
      </c>
      <c r="E22" s="173" t="s">
        <v>298</v>
      </c>
      <c r="F22" s="174"/>
      <c r="G22" s="174">
        <v>1</v>
      </c>
      <c r="H22" s="174" t="s">
        <v>611</v>
      </c>
      <c r="I22" s="175"/>
      <c r="J22" s="175">
        <v>1</v>
      </c>
      <c r="K22" s="175" t="s">
        <v>611</v>
      </c>
      <c r="L22" s="174"/>
      <c r="M22" s="174">
        <v>1</v>
      </c>
      <c r="N22" s="174" t="s">
        <v>611</v>
      </c>
      <c r="O22" s="175"/>
      <c r="P22" s="175">
        <v>1</v>
      </c>
      <c r="Q22" s="175"/>
      <c r="R22" s="174"/>
      <c r="S22" s="174"/>
      <c r="T22" s="174">
        <v>2</v>
      </c>
      <c r="U22" s="175"/>
      <c r="V22" s="175"/>
      <c r="W22" s="175">
        <v>2</v>
      </c>
      <c r="X22" s="174"/>
      <c r="Y22" s="174"/>
      <c r="Z22" s="174">
        <v>2</v>
      </c>
      <c r="AA22" s="175"/>
      <c r="AB22" s="175">
        <v>1</v>
      </c>
      <c r="AC22" s="175"/>
      <c r="AD22" s="174"/>
      <c r="AE22" s="174"/>
      <c r="AF22" s="174">
        <v>2</v>
      </c>
      <c r="AG22" s="175"/>
      <c r="AH22" s="175"/>
      <c r="AI22" s="175" t="s">
        <v>38</v>
      </c>
      <c r="AJ22" s="161"/>
      <c r="AK22" s="161"/>
      <c r="AL22" s="161"/>
    </row>
    <row r="23" spans="1:38" ht="38.25">
      <c r="A23" s="170"/>
      <c r="B23" s="176"/>
      <c r="C23" s="177"/>
      <c r="D23" s="172">
        <v>5</v>
      </c>
      <c r="E23" s="173" t="s">
        <v>299</v>
      </c>
      <c r="F23" s="174"/>
      <c r="G23" s="174"/>
      <c r="H23" s="174">
        <v>2</v>
      </c>
      <c r="I23" s="175"/>
      <c r="J23" s="175"/>
      <c r="K23" s="175">
        <v>2</v>
      </c>
      <c r="L23" s="174"/>
      <c r="M23" s="174"/>
      <c r="N23" s="174">
        <v>2</v>
      </c>
      <c r="O23" s="175"/>
      <c r="P23" s="175"/>
      <c r="Q23" s="175">
        <v>2</v>
      </c>
      <c r="R23" s="174"/>
      <c r="S23" s="174"/>
      <c r="T23" s="174">
        <v>2</v>
      </c>
      <c r="U23" s="175"/>
      <c r="V23" s="175"/>
      <c r="W23" s="175">
        <v>2</v>
      </c>
      <c r="X23" s="174"/>
      <c r="Y23" s="174"/>
      <c r="Z23" s="174">
        <v>2</v>
      </c>
      <c r="AA23" s="175"/>
      <c r="AB23" s="175"/>
      <c r="AC23" s="175">
        <v>2</v>
      </c>
      <c r="AD23" s="174"/>
      <c r="AE23" s="174"/>
      <c r="AF23" s="174">
        <v>2</v>
      </c>
      <c r="AG23" s="175"/>
      <c r="AH23" s="175"/>
      <c r="AI23" s="175" t="s">
        <v>38</v>
      </c>
      <c r="AJ23" s="161"/>
      <c r="AK23" s="161"/>
      <c r="AL23" s="161"/>
    </row>
    <row r="24" spans="1:38">
      <c r="A24" s="170"/>
      <c r="B24" s="176"/>
      <c r="C24" s="177"/>
      <c r="D24" s="172"/>
      <c r="E24" s="173"/>
      <c r="F24" s="174"/>
      <c r="G24" s="174"/>
      <c r="H24" s="174" t="s">
        <v>611</v>
      </c>
      <c r="I24" s="175"/>
      <c r="J24" s="175"/>
      <c r="K24" s="175" t="s">
        <v>611</v>
      </c>
      <c r="L24" s="174"/>
      <c r="M24" s="174"/>
      <c r="N24" s="174" t="s">
        <v>611</v>
      </c>
      <c r="O24" s="175"/>
      <c r="P24" s="175"/>
      <c r="Q24" s="175" t="s">
        <v>611</v>
      </c>
      <c r="R24" s="174"/>
      <c r="S24" s="174"/>
      <c r="T24" s="174" t="s">
        <v>611</v>
      </c>
      <c r="U24" s="175"/>
      <c r="V24" s="175"/>
      <c r="W24" s="175" t="s">
        <v>611</v>
      </c>
      <c r="X24" s="174"/>
      <c r="Y24" s="174"/>
      <c r="Z24" s="174" t="s">
        <v>611</v>
      </c>
      <c r="AA24" s="175"/>
      <c r="AB24" s="175"/>
      <c r="AC24" s="175" t="s">
        <v>611</v>
      </c>
      <c r="AD24" s="174"/>
      <c r="AE24" s="174"/>
      <c r="AF24" s="174" t="s">
        <v>611</v>
      </c>
      <c r="AG24" s="175"/>
      <c r="AH24" s="175"/>
      <c r="AI24" s="175" t="s">
        <v>611</v>
      </c>
      <c r="AJ24" s="179"/>
      <c r="AK24" s="161"/>
      <c r="AL24" s="161"/>
    </row>
    <row r="25" spans="1:38" ht="15.75" thickBot="1">
      <c r="A25" s="170"/>
      <c r="B25" s="176"/>
      <c r="C25" s="177"/>
      <c r="D25" s="172"/>
      <c r="E25" s="173" t="s">
        <v>274</v>
      </c>
      <c r="F25" s="178">
        <f>SUM(F9:F23)</f>
        <v>0</v>
      </c>
      <c r="G25" s="178">
        <f t="shared" ref="G25:AH25" si="0">SUM(G9:G23)</f>
        <v>2</v>
      </c>
      <c r="H25" s="178">
        <f t="shared" si="0"/>
        <v>26</v>
      </c>
      <c r="I25" s="178">
        <f t="shared" si="0"/>
        <v>0</v>
      </c>
      <c r="J25" s="178">
        <f t="shared" si="0"/>
        <v>4</v>
      </c>
      <c r="K25" s="178">
        <f t="shared" si="0"/>
        <v>22</v>
      </c>
      <c r="L25" s="178">
        <f t="shared" si="0"/>
        <v>0</v>
      </c>
      <c r="M25" s="178">
        <f t="shared" si="0"/>
        <v>4</v>
      </c>
      <c r="N25" s="178">
        <f t="shared" si="0"/>
        <v>22</v>
      </c>
      <c r="O25" s="178">
        <f t="shared" si="0"/>
        <v>0</v>
      </c>
      <c r="P25" s="178">
        <f t="shared" si="0"/>
        <v>5</v>
      </c>
      <c r="Q25" s="178">
        <f t="shared" si="0"/>
        <v>20</v>
      </c>
      <c r="R25" s="178">
        <f t="shared" si="0"/>
        <v>0</v>
      </c>
      <c r="S25" s="178">
        <f t="shared" si="0"/>
        <v>4</v>
      </c>
      <c r="T25" s="178">
        <f t="shared" si="0"/>
        <v>20</v>
      </c>
      <c r="U25" s="178">
        <f t="shared" si="0"/>
        <v>0</v>
      </c>
      <c r="V25" s="178">
        <f t="shared" si="0"/>
        <v>4</v>
      </c>
      <c r="W25" s="178">
        <f t="shared" si="0"/>
        <v>22</v>
      </c>
      <c r="X25" s="178">
        <f t="shared" si="0"/>
        <v>0</v>
      </c>
      <c r="Y25" s="178">
        <f t="shared" si="0"/>
        <v>0</v>
      </c>
      <c r="Z25" s="178">
        <f t="shared" si="0"/>
        <v>30</v>
      </c>
      <c r="AA25" s="178">
        <f t="shared" si="0"/>
        <v>0</v>
      </c>
      <c r="AB25" s="178">
        <f t="shared" si="0"/>
        <v>5</v>
      </c>
      <c r="AC25" s="178">
        <f t="shared" si="0"/>
        <v>20</v>
      </c>
      <c r="AD25" s="178">
        <f t="shared" si="0"/>
        <v>0</v>
      </c>
      <c r="AE25" s="178">
        <f t="shared" si="0"/>
        <v>4</v>
      </c>
      <c r="AF25" s="178">
        <f t="shared" si="0"/>
        <v>22</v>
      </c>
      <c r="AG25" s="178">
        <f t="shared" si="0"/>
        <v>0</v>
      </c>
      <c r="AH25" s="178">
        <f t="shared" si="0"/>
        <v>0</v>
      </c>
      <c r="AI25" s="178">
        <f>SUM(AI9:AI23)</f>
        <v>16</v>
      </c>
      <c r="AJ25" s="179"/>
      <c r="AK25" s="161"/>
      <c r="AL25" s="180"/>
    </row>
    <row r="26" spans="1:38">
      <c r="A26" s="158"/>
      <c r="B26" s="687" t="s">
        <v>275</v>
      </c>
      <c r="C26" s="687"/>
      <c r="D26" s="687"/>
      <c r="E26" s="687"/>
      <c r="F26" s="181"/>
      <c r="G26" s="182">
        <f>(F25+G25+H25)</f>
        <v>28</v>
      </c>
      <c r="H26" s="183"/>
      <c r="I26" s="184"/>
      <c r="J26" s="185">
        <f>(I25+J25+K25)</f>
        <v>26</v>
      </c>
      <c r="K26" s="186"/>
      <c r="L26" s="181"/>
      <c r="M26" s="182">
        <f>(L25+M25+N25)</f>
        <v>26</v>
      </c>
      <c r="N26" s="183"/>
      <c r="O26" s="184"/>
      <c r="P26" s="185">
        <f>(O25+P25+Q25)</f>
        <v>25</v>
      </c>
      <c r="Q26" s="186"/>
      <c r="R26" s="181"/>
      <c r="S26" s="182">
        <f>(R25+S25+T25)</f>
        <v>24</v>
      </c>
      <c r="T26" s="183"/>
      <c r="U26" s="184"/>
      <c r="V26" s="185">
        <f>(U25+V25+W25)</f>
        <v>26</v>
      </c>
      <c r="W26" s="186"/>
      <c r="X26" s="181"/>
      <c r="Y26" s="182">
        <f>(X25+Y25+Z25)</f>
        <v>30</v>
      </c>
      <c r="Z26" s="183"/>
      <c r="AA26" s="184"/>
      <c r="AB26" s="185">
        <f>(AA25+AB25+AC25)</f>
        <v>25</v>
      </c>
      <c r="AC26" s="186"/>
      <c r="AD26" s="181"/>
      <c r="AE26" s="182">
        <f>(AD25+AE25+AF25)</f>
        <v>26</v>
      </c>
      <c r="AF26" s="183"/>
      <c r="AG26" s="184"/>
      <c r="AH26" s="185">
        <f>(AG25+AH25+AI25)</f>
        <v>16</v>
      </c>
      <c r="AI26" s="186"/>
      <c r="AJ26" s="179"/>
      <c r="AK26" s="161"/>
      <c r="AL26" s="187" t="s">
        <v>276</v>
      </c>
    </row>
    <row r="27" spans="1:38">
      <c r="A27" s="158"/>
      <c r="B27" s="687" t="s">
        <v>277</v>
      </c>
      <c r="C27" s="687"/>
      <c r="D27" s="687"/>
      <c r="E27" s="687"/>
      <c r="F27" s="181"/>
      <c r="G27" s="182">
        <f>COUNTA($D$9:$D$23)*2</f>
        <v>30</v>
      </c>
      <c r="H27" s="183"/>
      <c r="I27" s="184"/>
      <c r="J27" s="185">
        <f>COUNTA($D$9:$D$23)*2</f>
        <v>30</v>
      </c>
      <c r="K27" s="186"/>
      <c r="L27" s="181"/>
      <c r="M27" s="182">
        <f>COUNTA($D$9:$D$23)*2</f>
        <v>30</v>
      </c>
      <c r="N27" s="183"/>
      <c r="O27" s="184"/>
      <c r="P27" s="185">
        <f>COUNTA($D$9:$D$23)*2</f>
        <v>30</v>
      </c>
      <c r="Q27" s="186"/>
      <c r="R27" s="181"/>
      <c r="S27" s="182">
        <f>COUNTA($D$9:$D$23)*2</f>
        <v>30</v>
      </c>
      <c r="T27" s="183"/>
      <c r="U27" s="184"/>
      <c r="V27" s="185">
        <f>COUNTA($D$9:$D$23)*2</f>
        <v>30</v>
      </c>
      <c r="W27" s="186"/>
      <c r="X27" s="181"/>
      <c r="Y27" s="182">
        <f>COUNTA($D$9:$D$23)*2</f>
        <v>30</v>
      </c>
      <c r="Z27" s="183"/>
      <c r="AA27" s="184"/>
      <c r="AB27" s="185">
        <f>COUNTA($D$9:$D$23)*2</f>
        <v>30</v>
      </c>
      <c r="AC27" s="186"/>
      <c r="AD27" s="181"/>
      <c r="AE27" s="182">
        <f>COUNTA($D$9:$D$23)*2</f>
        <v>30</v>
      </c>
      <c r="AF27" s="183"/>
      <c r="AG27" s="184"/>
      <c r="AH27" s="185">
        <f>COUNTA($D$9:$D$23)*2</f>
        <v>30</v>
      </c>
      <c r="AI27" s="186"/>
      <c r="AJ27" s="179"/>
      <c r="AK27" s="161"/>
      <c r="AL27" s="188" t="s">
        <v>278</v>
      </c>
    </row>
    <row r="28" spans="1:38">
      <c r="A28" s="158"/>
      <c r="B28" s="687" t="s">
        <v>279</v>
      </c>
      <c r="C28" s="687"/>
      <c r="D28" s="687"/>
      <c r="E28" s="687"/>
      <c r="F28" s="684">
        <f>G26/G27*100</f>
        <v>93.333333333333329</v>
      </c>
      <c r="G28" s="685"/>
      <c r="H28" s="686"/>
      <c r="I28" s="681">
        <f>J26/J27*100</f>
        <v>86.666666666666671</v>
      </c>
      <c r="J28" s="682"/>
      <c r="K28" s="683"/>
      <c r="L28" s="684">
        <f>M26/M27*100</f>
        <v>86.666666666666671</v>
      </c>
      <c r="M28" s="685"/>
      <c r="N28" s="686"/>
      <c r="O28" s="681">
        <f>P26/P27*100</f>
        <v>83.333333333333343</v>
      </c>
      <c r="P28" s="682"/>
      <c r="Q28" s="683"/>
      <c r="R28" s="684">
        <f>S26/S27*100</f>
        <v>80</v>
      </c>
      <c r="S28" s="685"/>
      <c r="T28" s="686"/>
      <c r="U28" s="681">
        <f>V26/V27*100</f>
        <v>86.666666666666671</v>
      </c>
      <c r="V28" s="682"/>
      <c r="W28" s="683"/>
      <c r="X28" s="684">
        <f>Y26/Y27*100</f>
        <v>100</v>
      </c>
      <c r="Y28" s="685"/>
      <c r="Z28" s="686"/>
      <c r="AA28" s="681">
        <f>AB26/AB27*100</f>
        <v>83.333333333333343</v>
      </c>
      <c r="AB28" s="682"/>
      <c r="AC28" s="683"/>
      <c r="AD28" s="684">
        <f>AE26/AE27*100</f>
        <v>86.666666666666671</v>
      </c>
      <c r="AE28" s="685"/>
      <c r="AF28" s="686"/>
      <c r="AG28" s="681">
        <f>AH26/AH27*100</f>
        <v>53.333333333333336</v>
      </c>
      <c r="AH28" s="682"/>
      <c r="AI28" s="683"/>
      <c r="AJ28" s="179"/>
      <c r="AK28" s="161"/>
      <c r="AL28" s="189">
        <f>SUM(F28:AG28)/COUNTA(H7,K7,N7,Q7,T7,W7,Z7,AC7,AF7,AI7)</f>
        <v>84</v>
      </c>
    </row>
    <row r="29" spans="1:38" ht="15.75" thickBot="1">
      <c r="A29" s="158"/>
      <c r="B29" s="687" t="s">
        <v>280</v>
      </c>
      <c r="C29" s="687"/>
      <c r="D29" s="687"/>
      <c r="E29" s="687"/>
      <c r="F29" s="181"/>
      <c r="G29" s="190" t="str">
        <f>IF(F28&lt;=50,"Kurang",IF(F28&lt;=60,"Sedang",IF(F28&lt;=75,"Cukup",IF(F28&lt;=90,"Baik",IF(F28&lt;=100,"Amat Baik","")))))</f>
        <v>Amat Baik</v>
      </c>
      <c r="H29" s="183"/>
      <c r="I29" s="184"/>
      <c r="J29" s="191" t="str">
        <f>IF(I28&lt;=50,"Kurang",IF(I28&lt;=60,"Sedang",IF(I28&lt;=75,"Cukup",IF(I28&lt;=90,"Baik",IF(I28&lt;=100,"Amat Baik","")))))</f>
        <v>Baik</v>
      </c>
      <c r="K29" s="186"/>
      <c r="L29" s="181"/>
      <c r="M29" s="190" t="str">
        <f>IF(L28&lt;=50,"Kurang",IF(L28&lt;=60,"Sedang",IF(L28&lt;=75,"Cukup",IF(L28&lt;=90,"Baik",IF(L28&lt;=100,"Amat Baik","")))))</f>
        <v>Baik</v>
      </c>
      <c r="N29" s="183"/>
      <c r="O29" s="184"/>
      <c r="P29" s="191" t="str">
        <f>IF(O28&lt;=50,"Kurang",IF(O28&lt;=60,"Sedang",IF(O28&lt;=75,"Cukup",IF(O28&lt;=90,"Baik",IF(O28&lt;=100,"Amat Baik","")))))</f>
        <v>Baik</v>
      </c>
      <c r="Q29" s="186"/>
      <c r="R29" s="181"/>
      <c r="S29" s="190" t="str">
        <f>IF(R28&lt;=50,"Kurang",IF(R28&lt;=60,"Sedang",IF(R28&lt;=75,"Cukup",IF(R28&lt;=90,"Baik",IF(R28&lt;=100,"Amat Baik","")))))</f>
        <v>Baik</v>
      </c>
      <c r="T29" s="183"/>
      <c r="U29" s="184"/>
      <c r="V29" s="191" t="str">
        <f>IF(U28&lt;=50,"Kurang",IF(U28&lt;=60,"Sedang",IF(U28&lt;=75,"Cukup",IF(U28&lt;=90,"Baik",IF(U28&lt;=100,"Amat Baik","")))))</f>
        <v>Baik</v>
      </c>
      <c r="W29" s="186"/>
      <c r="X29" s="181"/>
      <c r="Y29" s="190" t="str">
        <f>IF(X28&lt;=50,"Kurang",IF(X28&lt;=60,"Sedang",IF(X28&lt;=75,"Cukup",IF(X28&lt;=90,"Baik",IF(X28&lt;=100,"Amat Baik","")))))</f>
        <v>Amat Baik</v>
      </c>
      <c r="Z29" s="183"/>
      <c r="AA29" s="184"/>
      <c r="AB29" s="191" t="str">
        <f>IF(AA28&lt;=50,"Kurang",IF(AA28&lt;=60,"Sedang",IF(AA28&lt;=75,"Cukup",IF(AA28&lt;=90,"Baik",IF(AA28&lt;=100,"Amat Baik","")))))</f>
        <v>Baik</v>
      </c>
      <c r="AC29" s="186"/>
      <c r="AD29" s="181"/>
      <c r="AE29" s="190" t="str">
        <f>IF(AD28&lt;=50,"Kurang",IF(AD28&lt;=60,"Sedang",IF(AD28&lt;=75,"Cukup",IF(AD28&lt;=90,"Baik",IF(AD28&lt;=100,"Amat Baik","")))))</f>
        <v>Baik</v>
      </c>
      <c r="AF29" s="183"/>
      <c r="AG29" s="184"/>
      <c r="AH29" s="191" t="str">
        <f>IF(AG28&lt;=50,"Kurang",IF(AG28&lt;=60,"Sedang",IF(AG28&lt;=75,"Cukup",IF(AG28&lt;=90,"Baik",IF(AG28&lt;=100,"Amat Baik","")))))</f>
        <v>Sedang</v>
      </c>
      <c r="AI29" s="186"/>
      <c r="AJ29" s="179"/>
      <c r="AK29" s="161"/>
      <c r="AL29" s="192" t="str">
        <f>IF(AL28&lt;=50,"Kurang",IF(AL28&lt;=60,"Sedang",IF(AL28&lt;=75,"Cukup",IF(AL28&lt;=90,"Baik",IF(AL28&lt;=100,"Amat Baik","")))))</f>
        <v>Baik</v>
      </c>
    </row>
    <row r="30" spans="1:38">
      <c r="A30" s="158"/>
      <c r="B30" s="158"/>
      <c r="C30" s="158"/>
      <c r="D30" s="158"/>
      <c r="E30" s="158"/>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79"/>
      <c r="AK30" s="161"/>
      <c r="AL30" s="161"/>
    </row>
    <row r="31" spans="1:38">
      <c r="A31" s="158"/>
      <c r="B31" s="158"/>
      <c r="C31" s="158"/>
      <c r="D31" s="158"/>
      <c r="E31" s="158"/>
      <c r="F31" s="193"/>
      <c r="G31" s="193"/>
      <c r="H31" s="193"/>
      <c r="I31" s="193"/>
      <c r="J31" s="193"/>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3"/>
      <c r="AJ31" s="179"/>
      <c r="AK31" s="161"/>
      <c r="AL31" s="161"/>
    </row>
  </sheetData>
  <protectedRanges>
    <protectedRange sqref="H7 K7 N7 Q7 T7 W7 Z7 AC7 AF7 AI7" name="Range1"/>
    <protectedRange sqref="F9:AI23" name="Range2"/>
  </protectedRanges>
  <mergeCells count="21">
    <mergeCell ref="C9:C10"/>
    <mergeCell ref="C2:AH2"/>
    <mergeCell ref="AB6:AC6"/>
    <mergeCell ref="B7:B8"/>
    <mergeCell ref="C7:C8"/>
    <mergeCell ref="D7:E8"/>
    <mergeCell ref="C14:C15"/>
    <mergeCell ref="B26:E26"/>
    <mergeCell ref="B27:E27"/>
    <mergeCell ref="B28:E28"/>
    <mergeCell ref="F28:H28"/>
    <mergeCell ref="AD28:AF28"/>
    <mergeCell ref="AG28:AI28"/>
    <mergeCell ref="B29:E29"/>
    <mergeCell ref="L28:N28"/>
    <mergeCell ref="O28:Q28"/>
    <mergeCell ref="R28:T28"/>
    <mergeCell ref="U28:W28"/>
    <mergeCell ref="X28:Z28"/>
    <mergeCell ref="AA28:AC28"/>
    <mergeCell ref="I28:K28"/>
  </mergeCells>
  <conditionalFormatting sqref="AC4:AI5 Y4:Y6 AD6:AI6 E4:W6">
    <cfRule type="cellIs" dxfId="137" priority="2" operator="equal">
      <formula>0</formula>
    </cfRule>
  </conditionalFormatting>
  <conditionalFormatting sqref="AB4:AB5">
    <cfRule type="cellIs" dxfId="136" priority="1" operator="equal">
      <formula>0</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AL24"/>
  <sheetViews>
    <sheetView workbookViewId="0"/>
  </sheetViews>
  <sheetFormatPr defaultRowHeight="15"/>
  <cols>
    <col min="1" max="1" width="4.140625" customWidth="1"/>
    <col min="2" max="2" width="5.5703125" customWidth="1"/>
    <col min="3" max="3" width="14.5703125" customWidth="1"/>
    <col min="4" max="4" width="4.140625" customWidth="1"/>
    <col min="5" max="5" width="28.5703125" customWidth="1"/>
    <col min="6" max="35" width="4.140625" customWidth="1"/>
    <col min="36" max="37" width="6.7109375" customWidth="1"/>
    <col min="38" max="38" width="6.7109375" hidden="1" customWidth="1"/>
  </cols>
  <sheetData>
    <row r="1" spans="1:38" ht="36" customHeight="1">
      <c r="A1" s="199"/>
      <c r="B1" s="199"/>
      <c r="C1" s="199"/>
      <c r="D1" s="199"/>
      <c r="E1" s="199"/>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0"/>
      <c r="AF1" s="200"/>
      <c r="AG1" s="200"/>
      <c r="AH1" s="200"/>
      <c r="AI1" s="200"/>
      <c r="AJ1" s="199"/>
      <c r="AK1" s="199"/>
      <c r="AL1" s="199"/>
    </row>
    <row r="2" spans="1:38" ht="18.75">
      <c r="A2" s="158"/>
      <c r="B2" s="159"/>
      <c r="C2" s="692" t="s">
        <v>300</v>
      </c>
      <c r="D2" s="692"/>
      <c r="E2" s="692"/>
      <c r="F2" s="692"/>
      <c r="G2" s="692"/>
      <c r="H2" s="692"/>
      <c r="I2" s="692"/>
      <c r="J2" s="692"/>
      <c r="K2" s="692"/>
      <c r="L2" s="692"/>
      <c r="M2" s="692"/>
      <c r="N2" s="692"/>
      <c r="O2" s="692"/>
      <c r="P2" s="692"/>
      <c r="Q2" s="692"/>
      <c r="R2" s="692"/>
      <c r="S2" s="692"/>
      <c r="T2" s="692"/>
      <c r="U2" s="692"/>
      <c r="V2" s="692"/>
      <c r="W2" s="692"/>
      <c r="X2" s="692"/>
      <c r="Y2" s="692"/>
      <c r="Z2" s="692"/>
      <c r="AA2" s="692"/>
      <c r="AB2" s="692"/>
      <c r="AC2" s="692"/>
      <c r="AD2" s="692"/>
      <c r="AE2" s="692"/>
      <c r="AF2" s="692"/>
      <c r="AG2" s="692"/>
      <c r="AH2" s="692"/>
      <c r="AI2" s="160"/>
      <c r="AJ2" s="161"/>
      <c r="AK2" s="161"/>
      <c r="AL2" s="161"/>
    </row>
    <row r="3" spans="1:38" ht="18.75">
      <c r="A3" s="158"/>
      <c r="B3" s="159"/>
      <c r="C3" s="160"/>
      <c r="D3" s="160"/>
      <c r="E3" s="160"/>
      <c r="F3" s="160"/>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1"/>
      <c r="AK3" s="161"/>
      <c r="AL3" s="161"/>
    </row>
    <row r="4" spans="1:38">
      <c r="A4" s="158"/>
      <c r="B4" s="162"/>
      <c r="C4" s="162" t="s">
        <v>249</v>
      </c>
      <c r="D4" s="162" t="s">
        <v>4</v>
      </c>
      <c r="E4" s="162" t="str">
        <f>'Penilaian Guru'!E4&amp;""</f>
        <v>Drs. ............</v>
      </c>
      <c r="F4" s="163"/>
      <c r="G4" s="163"/>
      <c r="H4" s="163"/>
      <c r="I4" s="163"/>
      <c r="J4" s="163"/>
      <c r="K4" s="163"/>
      <c r="L4" s="163"/>
      <c r="M4" s="163"/>
      <c r="N4" s="163"/>
      <c r="O4" s="163"/>
      <c r="P4" s="163"/>
      <c r="Q4" s="163"/>
      <c r="R4" s="163"/>
      <c r="S4" s="163"/>
      <c r="T4" s="163"/>
      <c r="U4" s="163"/>
      <c r="V4" s="163"/>
      <c r="W4" s="163"/>
      <c r="X4" s="162" t="s">
        <v>250</v>
      </c>
      <c r="Y4" s="163"/>
      <c r="Z4" s="163"/>
      <c r="AA4" s="163" t="s">
        <v>4</v>
      </c>
      <c r="AB4" s="162" t="str">
        <f>'Penilaian Guru'!AB4&amp;""</f>
        <v>Hariyanto, S.TP., MP.</v>
      </c>
      <c r="AC4" s="163"/>
      <c r="AD4" s="163"/>
      <c r="AE4" s="163"/>
      <c r="AF4" s="163"/>
      <c r="AG4" s="163"/>
      <c r="AH4" s="163"/>
      <c r="AI4" s="163"/>
      <c r="AJ4" s="161"/>
      <c r="AK4" s="161"/>
      <c r="AL4" s="161"/>
    </row>
    <row r="5" spans="1:38">
      <c r="A5" s="158"/>
      <c r="B5" s="162"/>
      <c r="C5" s="162" t="s">
        <v>29</v>
      </c>
      <c r="D5" s="162" t="s">
        <v>4</v>
      </c>
      <c r="E5" s="162" t="str">
        <f>'Penilaian Guru'!E5&amp;""</f>
        <v>19..........................</v>
      </c>
      <c r="F5" s="163"/>
      <c r="G5" s="163"/>
      <c r="H5" s="163"/>
      <c r="I5" s="163"/>
      <c r="J5" s="163"/>
      <c r="K5" s="163"/>
      <c r="L5" s="163"/>
      <c r="M5" s="163"/>
      <c r="N5" s="163"/>
      <c r="O5" s="163"/>
      <c r="P5" s="163"/>
      <c r="Q5" s="163"/>
      <c r="R5" s="163"/>
      <c r="S5" s="163"/>
      <c r="T5" s="163"/>
      <c r="U5" s="163"/>
      <c r="V5" s="163"/>
      <c r="W5" s="163"/>
      <c r="X5" s="162" t="s">
        <v>29</v>
      </c>
      <c r="Y5" s="163"/>
      <c r="Z5" s="163"/>
      <c r="AA5" s="163" t="s">
        <v>4</v>
      </c>
      <c r="AB5" s="162" t="str">
        <f>'Penilaian Guru'!AB5&amp;""</f>
        <v>19711012 199802 1 002</v>
      </c>
      <c r="AC5" s="163"/>
      <c r="AD5" s="163"/>
      <c r="AE5" s="163"/>
      <c r="AF5" s="163"/>
      <c r="AG5" s="163"/>
      <c r="AH5" s="163"/>
      <c r="AI5" s="163"/>
      <c r="AJ5" s="161"/>
      <c r="AK5" s="161"/>
      <c r="AL5" s="161"/>
    </row>
    <row r="6" spans="1:38">
      <c r="A6" s="158"/>
      <c r="B6" s="162"/>
      <c r="C6" s="162" t="s">
        <v>251</v>
      </c>
      <c r="D6" s="164" t="s">
        <v>4</v>
      </c>
      <c r="E6" s="162" t="str">
        <f>[1]SEJAWAT!E6&amp;""</f>
        <v>Kepala Sekolah</v>
      </c>
      <c r="F6" s="163"/>
      <c r="G6" s="163"/>
      <c r="H6" s="163"/>
      <c r="I6" s="163"/>
      <c r="J6" s="163"/>
      <c r="K6" s="163"/>
      <c r="L6" s="163"/>
      <c r="M6" s="163"/>
      <c r="N6" s="163"/>
      <c r="O6" s="163"/>
      <c r="P6" s="163"/>
      <c r="Q6" s="163"/>
      <c r="R6" s="163"/>
      <c r="S6" s="163"/>
      <c r="T6" s="163"/>
      <c r="U6" s="163"/>
      <c r="V6" s="163"/>
      <c r="W6" s="163"/>
      <c r="X6" s="162" t="s">
        <v>252</v>
      </c>
      <c r="Y6" s="163"/>
      <c r="Z6" s="163"/>
      <c r="AA6" s="165" t="s">
        <v>4</v>
      </c>
      <c r="AB6" s="693">
        <f>AL21</f>
        <v>0</v>
      </c>
      <c r="AC6" s="693"/>
      <c r="AD6" s="163"/>
      <c r="AE6" s="163"/>
      <c r="AF6" s="163"/>
      <c r="AG6" s="163"/>
      <c r="AH6" s="163"/>
      <c r="AI6" s="163"/>
      <c r="AJ6" s="161"/>
      <c r="AK6" s="161"/>
      <c r="AL6" s="161"/>
    </row>
    <row r="7" spans="1:38">
      <c r="A7" s="158"/>
      <c r="B7" s="694" t="s">
        <v>253</v>
      </c>
      <c r="C7" s="694" t="s">
        <v>254</v>
      </c>
      <c r="D7" s="696" t="s">
        <v>255</v>
      </c>
      <c r="E7" s="697"/>
      <c r="F7" s="166" t="s">
        <v>28</v>
      </c>
      <c r="G7" s="167"/>
      <c r="H7" s="168">
        <v>1</v>
      </c>
      <c r="I7" s="166" t="s">
        <v>28</v>
      </c>
      <c r="J7" s="167"/>
      <c r="K7" s="168">
        <v>2</v>
      </c>
      <c r="L7" s="166" t="s">
        <v>28</v>
      </c>
      <c r="M7" s="167"/>
      <c r="N7" s="168">
        <v>3</v>
      </c>
      <c r="O7" s="166" t="s">
        <v>28</v>
      </c>
      <c r="P7" s="167"/>
      <c r="Q7" s="168">
        <v>4</v>
      </c>
      <c r="R7" s="166" t="s">
        <v>28</v>
      </c>
      <c r="S7" s="167"/>
      <c r="T7" s="168">
        <v>5</v>
      </c>
      <c r="U7" s="166" t="s">
        <v>28</v>
      </c>
      <c r="V7" s="167"/>
      <c r="W7" s="168">
        <v>6</v>
      </c>
      <c r="X7" s="166" t="s">
        <v>28</v>
      </c>
      <c r="Y7" s="167"/>
      <c r="Z7" s="168">
        <v>7</v>
      </c>
      <c r="AA7" s="166" t="s">
        <v>28</v>
      </c>
      <c r="AB7" s="167"/>
      <c r="AC7" s="168">
        <v>8</v>
      </c>
      <c r="AD7" s="166" t="s">
        <v>28</v>
      </c>
      <c r="AE7" s="167"/>
      <c r="AF7" s="168">
        <v>9</v>
      </c>
      <c r="AG7" s="166" t="s">
        <v>28</v>
      </c>
      <c r="AH7" s="167"/>
      <c r="AI7" s="168">
        <v>10</v>
      </c>
      <c r="AJ7" s="161"/>
      <c r="AK7" s="161"/>
      <c r="AL7" s="161"/>
    </row>
    <row r="8" spans="1:38">
      <c r="A8" s="158"/>
      <c r="B8" s="695"/>
      <c r="C8" s="695"/>
      <c r="D8" s="698"/>
      <c r="E8" s="699"/>
      <c r="F8" s="169">
        <v>0</v>
      </c>
      <c r="G8" s="169">
        <v>1</v>
      </c>
      <c r="H8" s="169">
        <v>2</v>
      </c>
      <c r="I8" s="169">
        <v>0</v>
      </c>
      <c r="J8" s="169">
        <v>1</v>
      </c>
      <c r="K8" s="169">
        <v>2</v>
      </c>
      <c r="L8" s="169">
        <v>0</v>
      </c>
      <c r="M8" s="169">
        <v>1</v>
      </c>
      <c r="N8" s="169">
        <v>2</v>
      </c>
      <c r="O8" s="169">
        <v>0</v>
      </c>
      <c r="P8" s="169">
        <v>1</v>
      </c>
      <c r="Q8" s="169">
        <v>2</v>
      </c>
      <c r="R8" s="169">
        <v>0</v>
      </c>
      <c r="S8" s="169">
        <v>1</v>
      </c>
      <c r="T8" s="169">
        <v>2</v>
      </c>
      <c r="U8" s="169">
        <v>0</v>
      </c>
      <c r="V8" s="169">
        <v>1</v>
      </c>
      <c r="W8" s="169">
        <v>2</v>
      </c>
      <c r="X8" s="169">
        <v>0</v>
      </c>
      <c r="Y8" s="169">
        <v>1</v>
      </c>
      <c r="Z8" s="169">
        <v>2</v>
      </c>
      <c r="AA8" s="169">
        <v>0</v>
      </c>
      <c r="AB8" s="169">
        <v>1</v>
      </c>
      <c r="AC8" s="169">
        <v>2</v>
      </c>
      <c r="AD8" s="169">
        <v>0</v>
      </c>
      <c r="AE8" s="169">
        <v>1</v>
      </c>
      <c r="AF8" s="169">
        <v>2</v>
      </c>
      <c r="AG8" s="169">
        <v>0</v>
      </c>
      <c r="AH8" s="169">
        <v>1</v>
      </c>
      <c r="AI8" s="169">
        <v>2</v>
      </c>
      <c r="AJ8" s="161"/>
      <c r="AK8" s="161"/>
      <c r="AL8" s="161"/>
    </row>
    <row r="9" spans="1:38" ht="38.25">
      <c r="A9" s="170"/>
      <c r="B9" s="171">
        <v>1</v>
      </c>
      <c r="C9" s="198" t="s">
        <v>301</v>
      </c>
      <c r="D9" s="172">
        <v>1</v>
      </c>
      <c r="E9" s="173" t="s">
        <v>302</v>
      </c>
      <c r="F9" s="174"/>
      <c r="G9" s="174"/>
      <c r="H9" s="174"/>
      <c r="I9" s="175"/>
      <c r="J9" s="175"/>
      <c r="K9" s="175"/>
      <c r="L9" s="174"/>
      <c r="M9" s="174"/>
      <c r="N9" s="174"/>
      <c r="O9" s="175"/>
      <c r="P9" s="175"/>
      <c r="Q9" s="175"/>
      <c r="R9" s="174"/>
      <c r="S9" s="174"/>
      <c r="T9" s="174"/>
      <c r="U9" s="175"/>
      <c r="V9" s="175"/>
      <c r="W9" s="175"/>
      <c r="X9" s="174"/>
      <c r="Y9" s="174"/>
      <c r="Z9" s="174"/>
      <c r="AA9" s="175"/>
      <c r="AB9" s="175"/>
      <c r="AC9" s="175"/>
      <c r="AD9" s="174"/>
      <c r="AE9" s="174"/>
      <c r="AF9" s="174"/>
      <c r="AG9" s="175"/>
      <c r="AH9" s="175"/>
      <c r="AI9" s="175"/>
      <c r="AJ9" s="161"/>
      <c r="AK9" s="161"/>
      <c r="AL9" s="161"/>
    </row>
    <row r="10" spans="1:38" ht="63.75">
      <c r="A10" s="170"/>
      <c r="B10" s="176"/>
      <c r="C10" s="177"/>
      <c r="D10" s="172">
        <v>2</v>
      </c>
      <c r="E10" s="173" t="s">
        <v>303</v>
      </c>
      <c r="F10" s="174"/>
      <c r="G10" s="174"/>
      <c r="H10" s="174"/>
      <c r="I10" s="175"/>
      <c r="J10" s="175"/>
      <c r="K10" s="175"/>
      <c r="L10" s="174"/>
      <c r="M10" s="174"/>
      <c r="N10" s="174"/>
      <c r="O10" s="175"/>
      <c r="P10" s="175"/>
      <c r="Q10" s="175"/>
      <c r="R10" s="174"/>
      <c r="S10" s="174"/>
      <c r="T10" s="174"/>
      <c r="U10" s="175"/>
      <c r="V10" s="175"/>
      <c r="W10" s="175"/>
      <c r="X10" s="174"/>
      <c r="Y10" s="174"/>
      <c r="Z10" s="174"/>
      <c r="AA10" s="175"/>
      <c r="AB10" s="175"/>
      <c r="AC10" s="175"/>
      <c r="AD10" s="174"/>
      <c r="AE10" s="174"/>
      <c r="AF10" s="174"/>
      <c r="AG10" s="175"/>
      <c r="AH10" s="175"/>
      <c r="AI10" s="175"/>
      <c r="AJ10" s="161"/>
      <c r="AK10" s="161"/>
      <c r="AL10" s="161"/>
    </row>
    <row r="11" spans="1:38" ht="51">
      <c r="A11" s="170"/>
      <c r="B11" s="196"/>
      <c r="C11" s="197"/>
      <c r="D11" s="172">
        <v>3</v>
      </c>
      <c r="E11" s="173" t="s">
        <v>304</v>
      </c>
      <c r="F11" s="174"/>
      <c r="G11" s="174"/>
      <c r="H11" s="174"/>
      <c r="I11" s="175"/>
      <c r="J11" s="175"/>
      <c r="K11" s="175"/>
      <c r="L11" s="174"/>
      <c r="M11" s="174"/>
      <c r="N11" s="174"/>
      <c r="O11" s="175"/>
      <c r="P11" s="175"/>
      <c r="Q11" s="175"/>
      <c r="R11" s="174"/>
      <c r="S11" s="174"/>
      <c r="T11" s="174"/>
      <c r="U11" s="175"/>
      <c r="V11" s="175"/>
      <c r="W11" s="175"/>
      <c r="X11" s="174"/>
      <c r="Y11" s="174"/>
      <c r="Z11" s="174"/>
      <c r="AA11" s="175"/>
      <c r="AB11" s="175"/>
      <c r="AC11" s="175"/>
      <c r="AD11" s="174"/>
      <c r="AE11" s="174"/>
      <c r="AF11" s="174"/>
      <c r="AG11" s="175"/>
      <c r="AH11" s="175"/>
      <c r="AI11" s="175"/>
      <c r="AJ11" s="161"/>
      <c r="AK11" s="161"/>
      <c r="AL11" s="161"/>
    </row>
    <row r="12" spans="1:38" ht="38.25">
      <c r="A12" s="170"/>
      <c r="B12" s="176" t="s">
        <v>50</v>
      </c>
      <c r="C12" s="703" t="s">
        <v>305</v>
      </c>
      <c r="D12" s="172">
        <v>1</v>
      </c>
      <c r="E12" s="173" t="s">
        <v>306</v>
      </c>
      <c r="F12" s="174"/>
      <c r="G12" s="174"/>
      <c r="H12" s="174"/>
      <c r="I12" s="175"/>
      <c r="J12" s="175"/>
      <c r="K12" s="175"/>
      <c r="L12" s="174"/>
      <c r="M12" s="174"/>
      <c r="N12" s="174"/>
      <c r="O12" s="175"/>
      <c r="P12" s="175"/>
      <c r="Q12" s="175"/>
      <c r="R12" s="174"/>
      <c r="S12" s="174"/>
      <c r="T12" s="174"/>
      <c r="U12" s="175"/>
      <c r="V12" s="175"/>
      <c r="W12" s="175"/>
      <c r="X12" s="174"/>
      <c r="Y12" s="174"/>
      <c r="Z12" s="174"/>
      <c r="AA12" s="175"/>
      <c r="AB12" s="175"/>
      <c r="AC12" s="175"/>
      <c r="AD12" s="174"/>
      <c r="AE12" s="174"/>
      <c r="AF12" s="174"/>
      <c r="AG12" s="175"/>
      <c r="AH12" s="175"/>
      <c r="AI12" s="175"/>
      <c r="AJ12" s="161"/>
      <c r="AK12" s="161"/>
      <c r="AL12" s="161"/>
    </row>
    <row r="13" spans="1:38" ht="38.25">
      <c r="A13" s="170"/>
      <c r="B13" s="176"/>
      <c r="C13" s="701"/>
      <c r="D13" s="172">
        <v>2</v>
      </c>
      <c r="E13" s="173" t="s">
        <v>307</v>
      </c>
      <c r="F13" s="174"/>
      <c r="G13" s="174"/>
      <c r="H13" s="174"/>
      <c r="I13" s="175"/>
      <c r="J13" s="175"/>
      <c r="K13" s="175"/>
      <c r="L13" s="174"/>
      <c r="M13" s="174"/>
      <c r="N13" s="174"/>
      <c r="O13" s="175"/>
      <c r="P13" s="175"/>
      <c r="Q13" s="175"/>
      <c r="R13" s="174"/>
      <c r="S13" s="174"/>
      <c r="T13" s="174"/>
      <c r="U13" s="175"/>
      <c r="V13" s="175"/>
      <c r="W13" s="175"/>
      <c r="X13" s="174"/>
      <c r="Y13" s="174"/>
      <c r="Z13" s="174"/>
      <c r="AA13" s="175"/>
      <c r="AB13" s="175"/>
      <c r="AC13" s="175"/>
      <c r="AD13" s="174"/>
      <c r="AE13" s="174"/>
      <c r="AF13" s="174"/>
      <c r="AG13" s="175"/>
      <c r="AH13" s="175"/>
      <c r="AI13" s="175"/>
      <c r="AJ13" s="161"/>
      <c r="AK13" s="161"/>
      <c r="AL13" s="161"/>
    </row>
    <row r="14" spans="1:38" ht="63.75">
      <c r="A14" s="170"/>
      <c r="B14" s="176"/>
      <c r="C14" s="177"/>
      <c r="D14" s="172">
        <v>3</v>
      </c>
      <c r="E14" s="173" t="s">
        <v>308</v>
      </c>
      <c r="F14" s="174"/>
      <c r="G14" s="174"/>
      <c r="H14" s="174"/>
      <c r="I14" s="175"/>
      <c r="J14" s="175"/>
      <c r="K14" s="175"/>
      <c r="L14" s="174"/>
      <c r="M14" s="174"/>
      <c r="N14" s="174"/>
      <c r="O14" s="175"/>
      <c r="P14" s="175"/>
      <c r="Q14" s="175"/>
      <c r="R14" s="174"/>
      <c r="S14" s="174"/>
      <c r="T14" s="174"/>
      <c r="U14" s="175"/>
      <c r="V14" s="175"/>
      <c r="W14" s="175"/>
      <c r="X14" s="174"/>
      <c r="Y14" s="174"/>
      <c r="Z14" s="174"/>
      <c r="AA14" s="175"/>
      <c r="AB14" s="175"/>
      <c r="AC14" s="175"/>
      <c r="AD14" s="174"/>
      <c r="AE14" s="174"/>
      <c r="AF14" s="174"/>
      <c r="AG14" s="175"/>
      <c r="AH14" s="175"/>
      <c r="AI14" s="175"/>
      <c r="AJ14" s="161"/>
      <c r="AK14" s="161"/>
      <c r="AL14" s="161"/>
    </row>
    <row r="15" spans="1:38" ht="38.25">
      <c r="A15" s="170"/>
      <c r="B15" s="176"/>
      <c r="C15" s="177"/>
      <c r="D15" s="172">
        <v>4</v>
      </c>
      <c r="E15" s="173" t="s">
        <v>309</v>
      </c>
      <c r="F15" s="174"/>
      <c r="G15" s="174"/>
      <c r="H15" s="174"/>
      <c r="I15" s="175"/>
      <c r="J15" s="175"/>
      <c r="K15" s="175"/>
      <c r="L15" s="174"/>
      <c r="M15" s="174"/>
      <c r="N15" s="174"/>
      <c r="O15" s="175"/>
      <c r="P15" s="175"/>
      <c r="Q15" s="175"/>
      <c r="R15" s="174"/>
      <c r="S15" s="174"/>
      <c r="T15" s="174"/>
      <c r="U15" s="175"/>
      <c r="V15" s="175"/>
      <c r="W15" s="175"/>
      <c r="X15" s="174"/>
      <c r="Y15" s="174"/>
      <c r="Z15" s="174"/>
      <c r="AA15" s="175"/>
      <c r="AB15" s="175"/>
      <c r="AC15" s="175"/>
      <c r="AD15" s="174"/>
      <c r="AE15" s="174"/>
      <c r="AF15" s="174"/>
      <c r="AG15" s="175"/>
      <c r="AH15" s="175"/>
      <c r="AI15" s="175"/>
      <c r="AJ15" s="161"/>
      <c r="AK15" s="161"/>
      <c r="AL15" s="161"/>
    </row>
    <row r="16" spans="1:38" ht="38.25">
      <c r="A16" s="170"/>
      <c r="B16" s="176"/>
      <c r="C16" s="177"/>
      <c r="D16" s="172">
        <v>5</v>
      </c>
      <c r="E16" s="173" t="s">
        <v>310</v>
      </c>
      <c r="F16" s="174"/>
      <c r="G16" s="174"/>
      <c r="H16" s="174"/>
      <c r="I16" s="175"/>
      <c r="J16" s="175"/>
      <c r="K16" s="175"/>
      <c r="L16" s="174"/>
      <c r="M16" s="174"/>
      <c r="N16" s="174"/>
      <c r="O16" s="175"/>
      <c r="P16" s="175"/>
      <c r="Q16" s="175"/>
      <c r="R16" s="174"/>
      <c r="S16" s="174"/>
      <c r="T16" s="174"/>
      <c r="U16" s="175"/>
      <c r="V16" s="175"/>
      <c r="W16" s="175"/>
      <c r="X16" s="174"/>
      <c r="Y16" s="174"/>
      <c r="Z16" s="174"/>
      <c r="AA16" s="175"/>
      <c r="AB16" s="175"/>
      <c r="AC16" s="175"/>
      <c r="AD16" s="174"/>
      <c r="AE16" s="174"/>
      <c r="AF16" s="174"/>
      <c r="AG16" s="175"/>
      <c r="AH16" s="175"/>
      <c r="AI16" s="175" t="s">
        <v>611</v>
      </c>
      <c r="AJ16" s="161"/>
      <c r="AK16" s="161"/>
      <c r="AL16" s="161"/>
    </row>
    <row r="17" spans="1:38">
      <c r="A17" s="170"/>
      <c r="B17" s="176"/>
      <c r="C17" s="177"/>
      <c r="D17" s="172"/>
      <c r="E17" s="173"/>
      <c r="F17" s="174"/>
      <c r="G17" s="174"/>
      <c r="H17" s="174"/>
      <c r="I17" s="175"/>
      <c r="J17" s="175"/>
      <c r="K17" s="175"/>
      <c r="L17" s="174"/>
      <c r="M17" s="174"/>
      <c r="N17" s="174"/>
      <c r="O17" s="175"/>
      <c r="P17" s="175"/>
      <c r="Q17" s="175"/>
      <c r="R17" s="174"/>
      <c r="S17" s="174"/>
      <c r="T17" s="174"/>
      <c r="U17" s="175"/>
      <c r="V17" s="175"/>
      <c r="W17" s="175"/>
      <c r="X17" s="174"/>
      <c r="Y17" s="174"/>
      <c r="Z17" s="174"/>
      <c r="AA17" s="175"/>
      <c r="AB17" s="175"/>
      <c r="AC17" s="175"/>
      <c r="AD17" s="174"/>
      <c r="AE17" s="174"/>
      <c r="AF17" s="174"/>
      <c r="AG17" s="175"/>
      <c r="AH17" s="175"/>
      <c r="AI17" s="175"/>
      <c r="AJ17" s="179"/>
      <c r="AK17" s="161"/>
      <c r="AL17" s="161"/>
    </row>
    <row r="18" spans="1:38" ht="15.75" thickBot="1">
      <c r="A18" s="170"/>
      <c r="B18" s="176"/>
      <c r="C18" s="177"/>
      <c r="D18" s="172"/>
      <c r="E18" s="173" t="s">
        <v>274</v>
      </c>
      <c r="F18" s="178">
        <f>SUM(F9:F16)</f>
        <v>0</v>
      </c>
      <c r="G18" s="178">
        <f t="shared" ref="G18:AI18" si="0">SUM(G9:G16)</f>
        <v>0</v>
      </c>
      <c r="H18" s="178">
        <f t="shared" si="0"/>
        <v>0</v>
      </c>
      <c r="I18" s="178">
        <f t="shared" si="0"/>
        <v>0</v>
      </c>
      <c r="J18" s="178">
        <f t="shared" si="0"/>
        <v>0</v>
      </c>
      <c r="K18" s="178">
        <f t="shared" si="0"/>
        <v>0</v>
      </c>
      <c r="L18" s="178">
        <f t="shared" si="0"/>
        <v>0</v>
      </c>
      <c r="M18" s="178">
        <f t="shared" si="0"/>
        <v>0</v>
      </c>
      <c r="N18" s="178">
        <f t="shared" si="0"/>
        <v>0</v>
      </c>
      <c r="O18" s="178">
        <f t="shared" si="0"/>
        <v>0</v>
      </c>
      <c r="P18" s="178">
        <f t="shared" si="0"/>
        <v>0</v>
      </c>
      <c r="Q18" s="178">
        <f t="shared" si="0"/>
        <v>0</v>
      </c>
      <c r="R18" s="178">
        <f t="shared" si="0"/>
        <v>0</v>
      </c>
      <c r="S18" s="178">
        <f t="shared" si="0"/>
        <v>0</v>
      </c>
      <c r="T18" s="178">
        <f t="shared" si="0"/>
        <v>0</v>
      </c>
      <c r="U18" s="178">
        <f t="shared" si="0"/>
        <v>0</v>
      </c>
      <c r="V18" s="178">
        <f t="shared" si="0"/>
        <v>0</v>
      </c>
      <c r="W18" s="178">
        <f t="shared" si="0"/>
        <v>0</v>
      </c>
      <c r="X18" s="178">
        <f t="shared" si="0"/>
        <v>0</v>
      </c>
      <c r="Y18" s="178">
        <f t="shared" si="0"/>
        <v>0</v>
      </c>
      <c r="Z18" s="178">
        <f t="shared" si="0"/>
        <v>0</v>
      </c>
      <c r="AA18" s="178">
        <f t="shared" si="0"/>
        <v>0</v>
      </c>
      <c r="AB18" s="178">
        <f t="shared" si="0"/>
        <v>0</v>
      </c>
      <c r="AC18" s="178">
        <f t="shared" si="0"/>
        <v>0</v>
      </c>
      <c r="AD18" s="178">
        <f t="shared" si="0"/>
        <v>0</v>
      </c>
      <c r="AE18" s="178">
        <f t="shared" si="0"/>
        <v>0</v>
      </c>
      <c r="AF18" s="178">
        <f t="shared" si="0"/>
        <v>0</v>
      </c>
      <c r="AG18" s="178">
        <f t="shared" si="0"/>
        <v>0</v>
      </c>
      <c r="AH18" s="178">
        <f t="shared" si="0"/>
        <v>0</v>
      </c>
      <c r="AI18" s="178">
        <f t="shared" si="0"/>
        <v>0</v>
      </c>
      <c r="AJ18" s="179"/>
      <c r="AK18" s="161"/>
      <c r="AL18" s="180"/>
    </row>
    <row r="19" spans="1:38">
      <c r="A19" s="158"/>
      <c r="B19" s="687" t="s">
        <v>275</v>
      </c>
      <c r="C19" s="687"/>
      <c r="D19" s="687"/>
      <c r="E19" s="687"/>
      <c r="F19" s="181"/>
      <c r="G19" s="182">
        <f>SUM(F18:H18)</f>
        <v>0</v>
      </c>
      <c r="H19" s="183"/>
      <c r="I19" s="184"/>
      <c r="J19" s="185">
        <f>SUM(I18:K18)</f>
        <v>0</v>
      </c>
      <c r="K19" s="186"/>
      <c r="L19" s="181"/>
      <c r="M19" s="182">
        <f>SUM(L18:N18)</f>
        <v>0</v>
      </c>
      <c r="N19" s="183"/>
      <c r="O19" s="184"/>
      <c r="P19" s="185">
        <f>SUM(O18:Q18)</f>
        <v>0</v>
      </c>
      <c r="Q19" s="186"/>
      <c r="R19" s="181"/>
      <c r="S19" s="182">
        <f>SUM(R18:T18)</f>
        <v>0</v>
      </c>
      <c r="T19" s="183"/>
      <c r="U19" s="184"/>
      <c r="V19" s="185">
        <f>SUM(U18:W18)</f>
        <v>0</v>
      </c>
      <c r="W19" s="186"/>
      <c r="X19" s="181"/>
      <c r="Y19" s="182">
        <f>SUM(X18:Z18)</f>
        <v>0</v>
      </c>
      <c r="Z19" s="183"/>
      <c r="AA19" s="184"/>
      <c r="AB19" s="185">
        <f>SUM(AA18:AC18)</f>
        <v>0</v>
      </c>
      <c r="AC19" s="186"/>
      <c r="AD19" s="181"/>
      <c r="AE19" s="182">
        <f>SUM(AD18:AF18)</f>
        <v>0</v>
      </c>
      <c r="AF19" s="183"/>
      <c r="AG19" s="184"/>
      <c r="AH19" s="185">
        <f>SUM(AG18:AI18)</f>
        <v>0</v>
      </c>
      <c r="AI19" s="186"/>
      <c r="AJ19" s="179"/>
      <c r="AK19" s="161"/>
      <c r="AL19" s="187" t="s">
        <v>276</v>
      </c>
    </row>
    <row r="20" spans="1:38">
      <c r="A20" s="158"/>
      <c r="B20" s="687" t="s">
        <v>277</v>
      </c>
      <c r="C20" s="687"/>
      <c r="D20" s="687"/>
      <c r="E20" s="687"/>
      <c r="F20" s="181"/>
      <c r="G20" s="182">
        <f>COUNTA($D$9:$D$16)*2</f>
        <v>16</v>
      </c>
      <c r="H20" s="183"/>
      <c r="I20" s="184"/>
      <c r="J20" s="185">
        <f>COUNTA($D$9:$D$16)*2</f>
        <v>16</v>
      </c>
      <c r="K20" s="186"/>
      <c r="L20" s="181"/>
      <c r="M20" s="182">
        <f>COUNTA($D$9:$D$16)*2</f>
        <v>16</v>
      </c>
      <c r="N20" s="183"/>
      <c r="O20" s="184"/>
      <c r="P20" s="185">
        <f>COUNTA($D$9:$D$16)*2</f>
        <v>16</v>
      </c>
      <c r="Q20" s="186"/>
      <c r="R20" s="181"/>
      <c r="S20" s="182">
        <f>COUNTA($D$9:$D$16)*2</f>
        <v>16</v>
      </c>
      <c r="T20" s="183"/>
      <c r="U20" s="184"/>
      <c r="V20" s="185">
        <f>COUNTA($D$9:$D$16)*2</f>
        <v>16</v>
      </c>
      <c r="W20" s="186"/>
      <c r="X20" s="181"/>
      <c r="Y20" s="182">
        <f>COUNTA($D$9:$D$16)*2</f>
        <v>16</v>
      </c>
      <c r="Z20" s="183"/>
      <c r="AA20" s="184"/>
      <c r="AB20" s="185">
        <f>COUNTA($D$9:$D$16)*2</f>
        <v>16</v>
      </c>
      <c r="AC20" s="186"/>
      <c r="AD20" s="181"/>
      <c r="AE20" s="182">
        <f>COUNTA($D$9:$D$16)*2</f>
        <v>16</v>
      </c>
      <c r="AF20" s="183"/>
      <c r="AG20" s="184"/>
      <c r="AH20" s="185">
        <f>COUNTA($D$9:$D$16)*2</f>
        <v>16</v>
      </c>
      <c r="AI20" s="186"/>
      <c r="AJ20" s="179"/>
      <c r="AK20" s="161"/>
      <c r="AL20" s="188" t="s">
        <v>278</v>
      </c>
    </row>
    <row r="21" spans="1:38">
      <c r="A21" s="158"/>
      <c r="B21" s="687" t="s">
        <v>279</v>
      </c>
      <c r="C21" s="687"/>
      <c r="D21" s="687"/>
      <c r="E21" s="687"/>
      <c r="F21" s="684">
        <f>G19/G20*100</f>
        <v>0</v>
      </c>
      <c r="G21" s="685"/>
      <c r="H21" s="686"/>
      <c r="I21" s="681">
        <f>J19/J20*100</f>
        <v>0</v>
      </c>
      <c r="J21" s="682"/>
      <c r="K21" s="683"/>
      <c r="L21" s="684">
        <f>M19/M20*100</f>
        <v>0</v>
      </c>
      <c r="M21" s="685"/>
      <c r="N21" s="686"/>
      <c r="O21" s="681">
        <f>P19/P20*100</f>
        <v>0</v>
      </c>
      <c r="P21" s="682"/>
      <c r="Q21" s="683"/>
      <c r="R21" s="684">
        <f>S19/S20*100</f>
        <v>0</v>
      </c>
      <c r="S21" s="685"/>
      <c r="T21" s="686"/>
      <c r="U21" s="681">
        <f>V19/V20*100</f>
        <v>0</v>
      </c>
      <c r="V21" s="682"/>
      <c r="W21" s="683"/>
      <c r="X21" s="684">
        <f>Y19/Y20*100</f>
        <v>0</v>
      </c>
      <c r="Y21" s="685"/>
      <c r="Z21" s="686"/>
      <c r="AA21" s="681">
        <f>AB19/AB20*100</f>
        <v>0</v>
      </c>
      <c r="AB21" s="682"/>
      <c r="AC21" s="683"/>
      <c r="AD21" s="684">
        <f>AE19/AE20*100</f>
        <v>0</v>
      </c>
      <c r="AE21" s="685"/>
      <c r="AF21" s="686"/>
      <c r="AG21" s="681">
        <f>AH19/AH20*100</f>
        <v>0</v>
      </c>
      <c r="AH21" s="682"/>
      <c r="AI21" s="683"/>
      <c r="AJ21" s="179"/>
      <c r="AK21" s="201"/>
      <c r="AL21" s="189">
        <f>SUM(F21:AG21)/COUNTA(H7,K7,N7,Q7,T7,W7,Z7,AC7,AF7,AI7)</f>
        <v>0</v>
      </c>
    </row>
    <row r="22" spans="1:38" ht="15.75" thickBot="1">
      <c r="A22" s="158"/>
      <c r="B22" s="687" t="s">
        <v>280</v>
      </c>
      <c r="C22" s="687"/>
      <c r="D22" s="687"/>
      <c r="E22" s="687"/>
      <c r="F22" s="181"/>
      <c r="G22" s="190" t="str">
        <f>IF(F21&lt;=50,"Kurang",IF(F21&lt;=60,"Sedang",IF(F21&lt;=75,"Cukup",IF(F21&lt;=90,"Baik",IF(F21&lt;=100,"Amat Baik","")))))</f>
        <v>Kurang</v>
      </c>
      <c r="H22" s="183"/>
      <c r="I22" s="184"/>
      <c r="J22" s="191" t="str">
        <f>IF(I21&lt;=50,"Kurang",IF(I21&lt;=60,"Sedang",IF(I21&lt;=75,"Cukup",IF(I21&lt;=90,"Baik",IF(I21&lt;=100,"Amat Baik","")))))</f>
        <v>Kurang</v>
      </c>
      <c r="K22" s="186"/>
      <c r="L22" s="181"/>
      <c r="M22" s="190" t="str">
        <f>IF(L21&lt;=50,"Kurang",IF(L21&lt;=60,"Sedang",IF(L21&lt;=75,"Cukup",IF(L21&lt;=90,"Baik",IF(L21&lt;=100,"Amat Baik","")))))</f>
        <v>Kurang</v>
      </c>
      <c r="N22" s="183"/>
      <c r="O22" s="184"/>
      <c r="P22" s="191" t="str">
        <f>IF(O21&lt;=50,"Kurang",IF(O21&lt;=60,"Sedang",IF(O21&lt;=75,"Cukup",IF(O21&lt;=90,"Baik",IF(O21&lt;=100,"Amat Baik","")))))</f>
        <v>Kurang</v>
      </c>
      <c r="Q22" s="186"/>
      <c r="R22" s="181"/>
      <c r="S22" s="190" t="str">
        <f>IF(R21&lt;=50,"Kurang",IF(R21&lt;=60,"Sedang",IF(R21&lt;=75,"Cukup",IF(R21&lt;=90,"Baik",IF(R21&lt;=100,"Amat Baik","")))))</f>
        <v>Kurang</v>
      </c>
      <c r="T22" s="183"/>
      <c r="U22" s="184"/>
      <c r="V22" s="191" t="str">
        <f>IF(U21&lt;=50,"Kurang",IF(U21&lt;=60,"Sedang",IF(U21&lt;=75,"Cukup",IF(U21&lt;=90,"Baik",IF(U21&lt;=100,"Amat Baik","")))))</f>
        <v>Kurang</v>
      </c>
      <c r="W22" s="186"/>
      <c r="X22" s="181"/>
      <c r="Y22" s="190" t="str">
        <f>IF(X21&lt;=50,"Kurang",IF(X21&lt;=60,"Sedang",IF(X21&lt;=75,"Cukup",IF(X21&lt;=90,"Baik",IF(X21&lt;=100,"Amat Baik","")))))</f>
        <v>Kurang</v>
      </c>
      <c r="Z22" s="183"/>
      <c r="AA22" s="184"/>
      <c r="AB22" s="191" t="str">
        <f>IF(AA21&lt;=50,"Kurang",IF(AA21&lt;=60,"Sedang",IF(AA21&lt;=75,"Cukup",IF(AA21&lt;=90,"Baik",IF(AA21&lt;=100,"Amat Baik","")))))</f>
        <v>Kurang</v>
      </c>
      <c r="AC22" s="186"/>
      <c r="AD22" s="181"/>
      <c r="AE22" s="190" t="str">
        <f>IF(AD21&lt;=50,"Kurang",IF(AD21&lt;=60,"Sedang",IF(AD21&lt;=75,"Cukup",IF(AD21&lt;=90,"Baik",IF(AD21&lt;=100,"Amat Baik","")))))</f>
        <v>Kurang</v>
      </c>
      <c r="AF22" s="183"/>
      <c r="AG22" s="184"/>
      <c r="AH22" s="191" t="str">
        <f>IF(AG21&lt;=50,"Kurang",IF(AG21&lt;=60,"Sedang",IF(AG21&lt;=75,"Cukup",IF(AG21&lt;=90,"Baik",IF(AG21&lt;=100,"Amat Baik","")))))</f>
        <v>Kurang</v>
      </c>
      <c r="AI22" s="186"/>
      <c r="AJ22" s="179"/>
      <c r="AK22" s="161"/>
      <c r="AL22" s="192" t="str">
        <f>IF(AL21&lt;=50,"Kurang",IF(AL21&lt;=60,"Sedang",IF(AL21&lt;=75,"Cukup",IF(AL21&lt;=90,"Baik",IF(AL21&lt;=100,"Amat Baik","")))))</f>
        <v>Kurang</v>
      </c>
    </row>
    <row r="23" spans="1:38">
      <c r="A23" s="158"/>
      <c r="B23" s="158"/>
      <c r="C23" s="158"/>
      <c r="D23" s="158"/>
      <c r="E23" s="158"/>
      <c r="F23" s="193"/>
      <c r="G23" s="193"/>
      <c r="H23" s="193"/>
      <c r="I23" s="193"/>
      <c r="J23" s="193"/>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79"/>
      <c r="AK23" s="161"/>
      <c r="AL23" s="161"/>
    </row>
    <row r="24" spans="1:38">
      <c r="A24" s="158"/>
      <c r="B24" s="158"/>
      <c r="C24" s="158"/>
      <c r="D24" s="158"/>
      <c r="E24" s="158"/>
      <c r="F24" s="193"/>
      <c r="G24" s="193"/>
      <c r="H24" s="193"/>
      <c r="I24" s="193"/>
      <c r="J24" s="193"/>
      <c r="K24" s="193"/>
      <c r="L24" s="193"/>
      <c r="M24" s="193"/>
      <c r="N24" s="193"/>
      <c r="O24" s="193"/>
      <c r="P24" s="193"/>
      <c r="Q24" s="193"/>
      <c r="R24" s="193"/>
      <c r="S24" s="193"/>
      <c r="T24" s="193"/>
      <c r="U24" s="193"/>
      <c r="V24" s="193"/>
      <c r="W24" s="193"/>
      <c r="X24" s="193"/>
      <c r="Y24" s="193"/>
      <c r="Z24" s="193"/>
      <c r="AA24" s="193"/>
      <c r="AB24" s="193"/>
      <c r="AC24" s="193"/>
      <c r="AD24" s="193"/>
      <c r="AE24" s="193"/>
      <c r="AF24" s="193"/>
      <c r="AG24" s="193"/>
      <c r="AH24" s="193"/>
      <c r="AI24" s="193"/>
      <c r="AJ24" s="179"/>
      <c r="AK24" s="161"/>
      <c r="AL24" s="161"/>
    </row>
  </sheetData>
  <protectedRanges>
    <protectedRange sqref="H7 K7 N7 Q7 T7 W7 Z7 AC7 AF7 AI7" name="Range1"/>
    <protectedRange sqref="F9:AI16" name="Range2"/>
  </protectedRanges>
  <mergeCells count="20">
    <mergeCell ref="C12:C13"/>
    <mergeCell ref="C2:AH2"/>
    <mergeCell ref="AB6:AC6"/>
    <mergeCell ref="B7:B8"/>
    <mergeCell ref="C7:C8"/>
    <mergeCell ref="D7:E8"/>
    <mergeCell ref="B19:E19"/>
    <mergeCell ref="B20:E20"/>
    <mergeCell ref="B21:E21"/>
    <mergeCell ref="F21:H21"/>
    <mergeCell ref="I21:K21"/>
    <mergeCell ref="AG21:AI21"/>
    <mergeCell ref="B22:E22"/>
    <mergeCell ref="O21:Q21"/>
    <mergeCell ref="R21:T21"/>
    <mergeCell ref="U21:W21"/>
    <mergeCell ref="X21:Z21"/>
    <mergeCell ref="AA21:AC21"/>
    <mergeCell ref="AD21:AF21"/>
    <mergeCell ref="L21:N21"/>
  </mergeCells>
  <conditionalFormatting sqref="F4:W6 AC4:AI5 Y4:Y6 AD6:AI6">
    <cfRule type="cellIs" dxfId="135" priority="3" operator="equal">
      <formula>0</formula>
    </cfRule>
  </conditionalFormatting>
  <conditionalFormatting sqref="E4:E6">
    <cfRule type="cellIs" dxfId="134" priority="2" operator="equal">
      <formula>0</formula>
    </cfRule>
  </conditionalFormatting>
  <conditionalFormatting sqref="AB4:AB5">
    <cfRule type="cellIs" dxfId="133" priority="1" operator="equal">
      <formula>0</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L29"/>
  <sheetViews>
    <sheetView workbookViewId="0"/>
  </sheetViews>
  <sheetFormatPr defaultRowHeight="15"/>
  <cols>
    <col min="1" max="1" width="4.28515625" customWidth="1"/>
    <col min="2" max="2" width="5.5703125" customWidth="1"/>
    <col min="3" max="3" width="14.5703125" customWidth="1"/>
    <col min="4" max="4" width="4.140625" customWidth="1"/>
    <col min="5" max="5" width="28.5703125" customWidth="1"/>
    <col min="6" max="35" width="4.140625" customWidth="1"/>
    <col min="36" max="37" width="6.7109375" customWidth="1"/>
    <col min="38" max="38" width="6.7109375" hidden="1" customWidth="1"/>
  </cols>
  <sheetData>
    <row r="1" spans="1:38" ht="33.75" customHeight="1">
      <c r="A1" s="199"/>
      <c r="B1" s="199"/>
      <c r="C1" s="199"/>
      <c r="D1" s="199"/>
      <c r="E1" s="199"/>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0"/>
      <c r="AF1" s="200"/>
      <c r="AG1" s="200"/>
      <c r="AH1" s="200"/>
      <c r="AI1" s="200"/>
      <c r="AJ1" s="199"/>
      <c r="AK1" s="199"/>
      <c r="AL1" s="199"/>
    </row>
    <row r="2" spans="1:38" ht="18.75">
      <c r="A2" s="158"/>
      <c r="B2" s="159"/>
      <c r="C2" s="692" t="s">
        <v>311</v>
      </c>
      <c r="D2" s="692"/>
      <c r="E2" s="692"/>
      <c r="F2" s="692"/>
      <c r="G2" s="692"/>
      <c r="H2" s="692"/>
      <c r="I2" s="692"/>
      <c r="J2" s="692"/>
      <c r="K2" s="692"/>
      <c r="L2" s="692"/>
      <c r="M2" s="692"/>
      <c r="N2" s="692"/>
      <c r="O2" s="692"/>
      <c r="P2" s="692"/>
      <c r="Q2" s="692"/>
      <c r="R2" s="692"/>
      <c r="S2" s="692"/>
      <c r="T2" s="692"/>
      <c r="U2" s="692"/>
      <c r="V2" s="692"/>
      <c r="W2" s="692"/>
      <c r="X2" s="692"/>
      <c r="Y2" s="692"/>
      <c r="Z2" s="692"/>
      <c r="AA2" s="692"/>
      <c r="AB2" s="692"/>
      <c r="AC2" s="692"/>
      <c r="AD2" s="692"/>
      <c r="AE2" s="692"/>
      <c r="AF2" s="692"/>
      <c r="AG2" s="692"/>
      <c r="AH2" s="692"/>
      <c r="AI2" s="160"/>
      <c r="AJ2" s="161"/>
      <c r="AK2" s="161"/>
      <c r="AL2" s="161"/>
    </row>
    <row r="3" spans="1:38" ht="18.75">
      <c r="A3" s="158"/>
      <c r="B3" s="159"/>
      <c r="C3" s="160"/>
      <c r="D3" s="160"/>
      <c r="E3" s="160"/>
      <c r="F3" s="160"/>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1"/>
      <c r="AK3" s="161"/>
      <c r="AL3" s="161"/>
    </row>
    <row r="4" spans="1:38">
      <c r="A4" s="158"/>
      <c r="B4" s="162"/>
      <c r="C4" s="162" t="s">
        <v>249</v>
      </c>
      <c r="D4" s="162" t="s">
        <v>4</v>
      </c>
      <c r="E4" s="162" t="str">
        <f>'Penilaian Guru'!E4&amp;""</f>
        <v>Drs. ............</v>
      </c>
      <c r="F4" s="163"/>
      <c r="G4" s="163"/>
      <c r="H4" s="163"/>
      <c r="I4" s="163"/>
      <c r="J4" s="163"/>
      <c r="K4" s="163"/>
      <c r="L4" s="163"/>
      <c r="M4" s="163"/>
      <c r="N4" s="163"/>
      <c r="O4" s="163"/>
      <c r="P4" s="163"/>
      <c r="Q4" s="163"/>
      <c r="R4" s="163"/>
      <c r="S4" s="163"/>
      <c r="T4" s="163"/>
      <c r="U4" s="163"/>
      <c r="V4" s="163"/>
      <c r="W4" s="163"/>
      <c r="X4" s="162" t="s">
        <v>250</v>
      </c>
      <c r="Y4" s="163"/>
      <c r="Z4" s="163"/>
      <c r="AA4" s="163" t="s">
        <v>4</v>
      </c>
      <c r="AB4" s="162" t="str">
        <f>'Penilaian Guru'!AB4&amp;""</f>
        <v>Hariyanto, S.TP., MP.</v>
      </c>
      <c r="AC4" s="163"/>
      <c r="AD4" s="163"/>
      <c r="AE4" s="163"/>
      <c r="AF4" s="163"/>
      <c r="AG4" s="163"/>
      <c r="AH4" s="163"/>
      <c r="AI4" s="163"/>
      <c r="AJ4" s="161"/>
      <c r="AK4" s="161"/>
      <c r="AL4" s="161"/>
    </row>
    <row r="5" spans="1:38">
      <c r="A5" s="158"/>
      <c r="B5" s="162"/>
      <c r="C5" s="162" t="s">
        <v>29</v>
      </c>
      <c r="D5" s="162" t="s">
        <v>4</v>
      </c>
      <c r="E5" s="162" t="str">
        <f>'Penilaian Guru'!E5&amp;""</f>
        <v>19..........................</v>
      </c>
      <c r="F5" s="163"/>
      <c r="G5" s="163"/>
      <c r="H5" s="163"/>
      <c r="I5" s="163"/>
      <c r="J5" s="163"/>
      <c r="K5" s="163"/>
      <c r="L5" s="163"/>
      <c r="M5" s="163"/>
      <c r="N5" s="163"/>
      <c r="O5" s="163"/>
      <c r="P5" s="163"/>
      <c r="Q5" s="163"/>
      <c r="R5" s="163"/>
      <c r="S5" s="163"/>
      <c r="T5" s="163"/>
      <c r="U5" s="163"/>
      <c r="V5" s="163"/>
      <c r="W5" s="163"/>
      <c r="X5" s="162" t="s">
        <v>29</v>
      </c>
      <c r="Y5" s="163"/>
      <c r="Z5" s="163"/>
      <c r="AA5" s="163" t="s">
        <v>4</v>
      </c>
      <c r="AB5" s="162" t="str">
        <f>'Penilaian Guru'!AB5&amp;""</f>
        <v>19711012 199802 1 002</v>
      </c>
      <c r="AC5" s="163"/>
      <c r="AD5" s="163"/>
      <c r="AE5" s="163"/>
      <c r="AF5" s="163"/>
      <c r="AG5" s="163"/>
      <c r="AH5" s="163"/>
      <c r="AI5" s="163"/>
      <c r="AJ5" s="161"/>
      <c r="AK5" s="161"/>
      <c r="AL5" s="161"/>
    </row>
    <row r="6" spans="1:38">
      <c r="A6" s="158"/>
      <c r="B6" s="162"/>
      <c r="C6" s="162" t="s">
        <v>251</v>
      </c>
      <c r="D6" s="164" t="s">
        <v>4</v>
      </c>
      <c r="E6" s="162" t="str">
        <f>[1]SEJAWAT!E6&amp;""</f>
        <v>Kepala Sekolah</v>
      </c>
      <c r="F6" s="163"/>
      <c r="G6" s="163"/>
      <c r="H6" s="163"/>
      <c r="I6" s="163"/>
      <c r="J6" s="163"/>
      <c r="K6" s="163"/>
      <c r="L6" s="163"/>
      <c r="M6" s="163"/>
      <c r="N6" s="163"/>
      <c r="O6" s="163"/>
      <c r="P6" s="163"/>
      <c r="Q6" s="163"/>
      <c r="R6" s="163"/>
      <c r="S6" s="163"/>
      <c r="T6" s="163"/>
      <c r="U6" s="163"/>
      <c r="V6" s="163"/>
      <c r="W6" s="163"/>
      <c r="X6" s="162" t="s">
        <v>252</v>
      </c>
      <c r="Y6" s="163"/>
      <c r="Z6" s="163"/>
      <c r="AA6" s="165" t="s">
        <v>4</v>
      </c>
      <c r="AB6" s="693">
        <f>AL26</f>
        <v>0</v>
      </c>
      <c r="AC6" s="693"/>
      <c r="AD6" s="163"/>
      <c r="AE6" s="163"/>
      <c r="AF6" s="163"/>
      <c r="AG6" s="163"/>
      <c r="AH6" s="163"/>
      <c r="AI6" s="163"/>
      <c r="AJ6" s="161"/>
      <c r="AK6" s="161"/>
      <c r="AL6" s="161"/>
    </row>
    <row r="7" spans="1:38">
      <c r="A7" s="158"/>
      <c r="B7" s="694" t="s">
        <v>253</v>
      </c>
      <c r="C7" s="694" t="s">
        <v>254</v>
      </c>
      <c r="D7" s="696" t="s">
        <v>255</v>
      </c>
      <c r="E7" s="697"/>
      <c r="F7" s="166" t="s">
        <v>28</v>
      </c>
      <c r="G7" s="167"/>
      <c r="H7" s="168">
        <v>1</v>
      </c>
      <c r="I7" s="166" t="s">
        <v>28</v>
      </c>
      <c r="J7" s="167"/>
      <c r="K7" s="168">
        <v>2</v>
      </c>
      <c r="L7" s="166" t="s">
        <v>28</v>
      </c>
      <c r="M7" s="167"/>
      <c r="N7" s="168">
        <v>3</v>
      </c>
      <c r="O7" s="166" t="s">
        <v>28</v>
      </c>
      <c r="P7" s="167"/>
      <c r="Q7" s="168">
        <v>4</v>
      </c>
      <c r="R7" s="166" t="s">
        <v>28</v>
      </c>
      <c r="S7" s="167"/>
      <c r="T7" s="168">
        <v>5</v>
      </c>
      <c r="U7" s="166" t="s">
        <v>28</v>
      </c>
      <c r="V7" s="167"/>
      <c r="W7" s="168">
        <v>6</v>
      </c>
      <c r="X7" s="166" t="s">
        <v>28</v>
      </c>
      <c r="Y7" s="167"/>
      <c r="Z7" s="168">
        <v>7</v>
      </c>
      <c r="AA7" s="166" t="s">
        <v>28</v>
      </c>
      <c r="AB7" s="167"/>
      <c r="AC7" s="168"/>
      <c r="AD7" s="166" t="s">
        <v>28</v>
      </c>
      <c r="AE7" s="167"/>
      <c r="AF7" s="168"/>
      <c r="AG7" s="166" t="s">
        <v>28</v>
      </c>
      <c r="AH7" s="167"/>
      <c r="AI7" s="168"/>
      <c r="AJ7" s="161"/>
      <c r="AK7" s="161"/>
      <c r="AL7" s="161"/>
    </row>
    <row r="8" spans="1:38">
      <c r="A8" s="158"/>
      <c r="B8" s="695"/>
      <c r="C8" s="695"/>
      <c r="D8" s="698"/>
      <c r="E8" s="699"/>
      <c r="F8" s="169">
        <v>0</v>
      </c>
      <c r="G8" s="169">
        <v>1</v>
      </c>
      <c r="H8" s="169">
        <v>2</v>
      </c>
      <c r="I8" s="169">
        <v>0</v>
      </c>
      <c r="J8" s="169">
        <v>1</v>
      </c>
      <c r="K8" s="169">
        <v>2</v>
      </c>
      <c r="L8" s="169">
        <v>0</v>
      </c>
      <c r="M8" s="169">
        <v>1</v>
      </c>
      <c r="N8" s="169">
        <v>2</v>
      </c>
      <c r="O8" s="169">
        <v>0</v>
      </c>
      <c r="P8" s="169">
        <v>1</v>
      </c>
      <c r="Q8" s="169">
        <v>2</v>
      </c>
      <c r="R8" s="169">
        <v>0</v>
      </c>
      <c r="S8" s="169">
        <v>1</v>
      </c>
      <c r="T8" s="169">
        <v>2</v>
      </c>
      <c r="U8" s="169">
        <v>0</v>
      </c>
      <c r="V8" s="169">
        <v>1</v>
      </c>
      <c r="W8" s="169">
        <v>2</v>
      </c>
      <c r="X8" s="169">
        <v>0</v>
      </c>
      <c r="Y8" s="169">
        <v>1</v>
      </c>
      <c r="Z8" s="169">
        <v>2</v>
      </c>
      <c r="AA8" s="169">
        <v>0</v>
      </c>
      <c r="AB8" s="169">
        <v>1</v>
      </c>
      <c r="AC8" s="169">
        <v>2</v>
      </c>
      <c r="AD8" s="169">
        <v>0</v>
      </c>
      <c r="AE8" s="169">
        <v>1</v>
      </c>
      <c r="AF8" s="169">
        <v>2</v>
      </c>
      <c r="AG8" s="169">
        <v>0</v>
      </c>
      <c r="AH8" s="169">
        <v>1</v>
      </c>
      <c r="AI8" s="169">
        <v>2</v>
      </c>
      <c r="AJ8" s="161"/>
      <c r="AK8" s="161"/>
      <c r="AL8" s="161"/>
    </row>
    <row r="9" spans="1:38" ht="25.5">
      <c r="A9" s="170"/>
      <c r="B9" s="171">
        <v>1</v>
      </c>
      <c r="C9" s="198" t="s">
        <v>301</v>
      </c>
      <c r="D9" s="172">
        <v>1</v>
      </c>
      <c r="E9" s="173" t="s">
        <v>312</v>
      </c>
      <c r="F9" s="174"/>
      <c r="G9" s="174"/>
      <c r="H9" s="174"/>
      <c r="I9" s="175"/>
      <c r="J9" s="175"/>
      <c r="K9" s="175"/>
      <c r="L9" s="174"/>
      <c r="M9" s="174"/>
      <c r="N9" s="174"/>
      <c r="O9" s="175"/>
      <c r="P9" s="175"/>
      <c r="Q9" s="175"/>
      <c r="R9" s="174"/>
      <c r="S9" s="174"/>
      <c r="T9" s="174"/>
      <c r="U9" s="175"/>
      <c r="V9" s="175"/>
      <c r="W9" s="175"/>
      <c r="X9" s="174"/>
      <c r="Y9" s="174"/>
      <c r="Z9" s="174"/>
      <c r="AA9" s="175"/>
      <c r="AB9" s="175"/>
      <c r="AC9" s="175"/>
      <c r="AD9" s="174"/>
      <c r="AE9" s="174"/>
      <c r="AF9" s="174"/>
      <c r="AG9" s="175"/>
      <c r="AH9" s="175"/>
      <c r="AI9" s="175"/>
      <c r="AJ9" s="161"/>
      <c r="AK9" s="161"/>
      <c r="AL9" s="161"/>
    </row>
    <row r="10" spans="1:38" ht="25.5">
      <c r="A10" s="170"/>
      <c r="B10" s="176"/>
      <c r="C10" s="202"/>
      <c r="D10" s="172">
        <v>2</v>
      </c>
      <c r="E10" s="173" t="s">
        <v>313</v>
      </c>
      <c r="F10" s="174"/>
      <c r="G10" s="174"/>
      <c r="H10" s="174"/>
      <c r="I10" s="175"/>
      <c r="J10" s="175"/>
      <c r="K10" s="175"/>
      <c r="L10" s="174"/>
      <c r="M10" s="174"/>
      <c r="N10" s="174"/>
      <c r="O10" s="175"/>
      <c r="P10" s="175"/>
      <c r="Q10" s="175"/>
      <c r="R10" s="174"/>
      <c r="S10" s="174"/>
      <c r="T10" s="174"/>
      <c r="U10" s="175"/>
      <c r="V10" s="175"/>
      <c r="W10" s="175"/>
      <c r="X10" s="174"/>
      <c r="Y10" s="174"/>
      <c r="Z10" s="174"/>
      <c r="AA10" s="175"/>
      <c r="AB10" s="175"/>
      <c r="AC10" s="175"/>
      <c r="AD10" s="174"/>
      <c r="AE10" s="174"/>
      <c r="AF10" s="174"/>
      <c r="AG10" s="175"/>
      <c r="AH10" s="175"/>
      <c r="AI10" s="175"/>
      <c r="AJ10" s="161"/>
      <c r="AK10" s="161"/>
      <c r="AL10" s="161"/>
    </row>
    <row r="11" spans="1:38">
      <c r="A11" s="170"/>
      <c r="B11" s="176"/>
      <c r="C11" s="202"/>
      <c r="D11" s="172">
        <v>3</v>
      </c>
      <c r="E11" s="173" t="s">
        <v>314</v>
      </c>
      <c r="F11" s="174"/>
      <c r="G11" s="174"/>
      <c r="H11" s="174"/>
      <c r="I11" s="175"/>
      <c r="J11" s="175"/>
      <c r="K11" s="175"/>
      <c r="L11" s="174"/>
      <c r="M11" s="174"/>
      <c r="N11" s="174"/>
      <c r="O11" s="175"/>
      <c r="P11" s="175"/>
      <c r="Q11" s="175"/>
      <c r="R11" s="174"/>
      <c r="S11" s="174"/>
      <c r="T11" s="174"/>
      <c r="U11" s="175"/>
      <c r="V11" s="175"/>
      <c r="W11" s="175"/>
      <c r="X11" s="174"/>
      <c r="Y11" s="174"/>
      <c r="Z11" s="174"/>
      <c r="AA11" s="175"/>
      <c r="AB11" s="175"/>
      <c r="AC11" s="175"/>
      <c r="AD11" s="174"/>
      <c r="AE11" s="174"/>
      <c r="AF11" s="174"/>
      <c r="AG11" s="175"/>
      <c r="AH11" s="175"/>
      <c r="AI11" s="175"/>
      <c r="AJ11" s="161"/>
      <c r="AK11" s="161"/>
      <c r="AL11" s="161"/>
    </row>
    <row r="12" spans="1:38">
      <c r="A12" s="170"/>
      <c r="B12" s="176"/>
      <c r="C12" s="202"/>
      <c r="D12" s="172">
        <v>4</v>
      </c>
      <c r="E12" s="173" t="s">
        <v>315</v>
      </c>
      <c r="F12" s="174"/>
      <c r="G12" s="174"/>
      <c r="H12" s="174"/>
      <c r="I12" s="175"/>
      <c r="J12" s="175"/>
      <c r="K12" s="175"/>
      <c r="L12" s="174"/>
      <c r="M12" s="174"/>
      <c r="N12" s="174"/>
      <c r="O12" s="175"/>
      <c r="P12" s="175"/>
      <c r="Q12" s="175"/>
      <c r="R12" s="174"/>
      <c r="S12" s="174"/>
      <c r="T12" s="174"/>
      <c r="U12" s="175"/>
      <c r="V12" s="175"/>
      <c r="W12" s="175"/>
      <c r="X12" s="174"/>
      <c r="Y12" s="174"/>
      <c r="Z12" s="174"/>
      <c r="AA12" s="175"/>
      <c r="AB12" s="175"/>
      <c r="AC12" s="175"/>
      <c r="AD12" s="174"/>
      <c r="AE12" s="174"/>
      <c r="AF12" s="174"/>
      <c r="AG12" s="175"/>
      <c r="AH12" s="175"/>
      <c r="AI12" s="175"/>
      <c r="AJ12" s="161"/>
      <c r="AK12" s="161"/>
      <c r="AL12" s="161"/>
    </row>
    <row r="13" spans="1:38">
      <c r="A13" s="170"/>
      <c r="B13" s="176"/>
      <c r="C13" s="202"/>
      <c r="D13" s="172">
        <v>5</v>
      </c>
      <c r="E13" s="173" t="s">
        <v>316</v>
      </c>
      <c r="F13" s="174"/>
      <c r="G13" s="174"/>
      <c r="H13" s="174"/>
      <c r="I13" s="175"/>
      <c r="J13" s="175"/>
      <c r="K13" s="175"/>
      <c r="L13" s="174"/>
      <c r="M13" s="174"/>
      <c r="N13" s="174"/>
      <c r="O13" s="175"/>
      <c r="P13" s="175"/>
      <c r="Q13" s="175"/>
      <c r="R13" s="174"/>
      <c r="S13" s="174"/>
      <c r="T13" s="174"/>
      <c r="U13" s="175"/>
      <c r="V13" s="175"/>
      <c r="W13" s="175"/>
      <c r="X13" s="174"/>
      <c r="Y13" s="174"/>
      <c r="Z13" s="174"/>
      <c r="AA13" s="175"/>
      <c r="AB13" s="175"/>
      <c r="AC13" s="175"/>
      <c r="AD13" s="174"/>
      <c r="AE13" s="174"/>
      <c r="AF13" s="174"/>
      <c r="AG13" s="175"/>
      <c r="AH13" s="175"/>
      <c r="AI13" s="175"/>
      <c r="AJ13" s="161"/>
      <c r="AK13" s="161"/>
      <c r="AL13" s="161"/>
    </row>
    <row r="14" spans="1:38" ht="25.5">
      <c r="A14" s="170"/>
      <c r="B14" s="176"/>
      <c r="C14" s="202"/>
      <c r="D14" s="172">
        <v>6</v>
      </c>
      <c r="E14" s="173" t="s">
        <v>317</v>
      </c>
      <c r="F14" s="174"/>
      <c r="G14" s="174"/>
      <c r="H14" s="174"/>
      <c r="I14" s="175"/>
      <c r="J14" s="175"/>
      <c r="K14" s="175"/>
      <c r="L14" s="174"/>
      <c r="M14" s="174"/>
      <c r="N14" s="174"/>
      <c r="O14" s="175"/>
      <c r="P14" s="175"/>
      <c r="Q14" s="175"/>
      <c r="R14" s="174"/>
      <c r="S14" s="174"/>
      <c r="T14" s="174"/>
      <c r="U14" s="175"/>
      <c r="V14" s="175"/>
      <c r="W14" s="175"/>
      <c r="X14" s="174"/>
      <c r="Y14" s="174"/>
      <c r="Z14" s="174"/>
      <c r="AA14" s="175"/>
      <c r="AB14" s="175"/>
      <c r="AC14" s="175"/>
      <c r="AD14" s="174"/>
      <c r="AE14" s="174"/>
      <c r="AF14" s="174"/>
      <c r="AG14" s="175"/>
      <c r="AH14" s="175"/>
      <c r="AI14" s="175"/>
      <c r="AJ14" s="161"/>
      <c r="AK14" s="161"/>
      <c r="AL14" s="161"/>
    </row>
    <row r="15" spans="1:38" ht="25.5">
      <c r="A15" s="170"/>
      <c r="B15" s="176"/>
      <c r="C15" s="177"/>
      <c r="D15" s="172">
        <v>7</v>
      </c>
      <c r="E15" s="173" t="s">
        <v>318</v>
      </c>
      <c r="F15" s="174"/>
      <c r="G15" s="174"/>
      <c r="H15" s="174"/>
      <c r="I15" s="175"/>
      <c r="J15" s="175"/>
      <c r="K15" s="175"/>
      <c r="L15" s="174"/>
      <c r="M15" s="174"/>
      <c r="N15" s="174"/>
      <c r="O15" s="175"/>
      <c r="P15" s="175"/>
      <c r="Q15" s="175"/>
      <c r="R15" s="174"/>
      <c r="S15" s="174"/>
      <c r="T15" s="174"/>
      <c r="U15" s="175"/>
      <c r="V15" s="175"/>
      <c r="W15" s="175"/>
      <c r="X15" s="174"/>
      <c r="Y15" s="174"/>
      <c r="Z15" s="174"/>
      <c r="AA15" s="175"/>
      <c r="AB15" s="175"/>
      <c r="AC15" s="175"/>
      <c r="AD15" s="174"/>
      <c r="AE15" s="174"/>
      <c r="AF15" s="174"/>
      <c r="AG15" s="175"/>
      <c r="AH15" s="175"/>
      <c r="AI15" s="175"/>
      <c r="AJ15" s="161"/>
      <c r="AK15" s="161"/>
      <c r="AL15" s="161"/>
    </row>
    <row r="16" spans="1:38" ht="25.5">
      <c r="A16" s="170"/>
      <c r="B16" s="196"/>
      <c r="C16" s="197"/>
      <c r="D16" s="172">
        <v>8</v>
      </c>
      <c r="E16" s="173" t="s">
        <v>319</v>
      </c>
      <c r="F16" s="174"/>
      <c r="G16" s="174"/>
      <c r="H16" s="174"/>
      <c r="I16" s="175"/>
      <c r="J16" s="175"/>
      <c r="K16" s="175"/>
      <c r="L16" s="174"/>
      <c r="M16" s="174"/>
      <c r="N16" s="174"/>
      <c r="O16" s="175"/>
      <c r="P16" s="175"/>
      <c r="Q16" s="175"/>
      <c r="R16" s="174"/>
      <c r="S16" s="174"/>
      <c r="T16" s="174"/>
      <c r="U16" s="175"/>
      <c r="V16" s="175"/>
      <c r="W16" s="175"/>
      <c r="X16" s="174"/>
      <c r="Y16" s="174"/>
      <c r="Z16" s="174"/>
      <c r="AA16" s="175"/>
      <c r="AB16" s="175"/>
      <c r="AC16" s="175"/>
      <c r="AD16" s="174"/>
      <c r="AE16" s="174"/>
      <c r="AF16" s="174"/>
      <c r="AG16" s="175"/>
      <c r="AH16" s="175"/>
      <c r="AI16" s="175"/>
      <c r="AJ16" s="161"/>
      <c r="AK16" s="161"/>
      <c r="AL16" s="161"/>
    </row>
    <row r="17" spans="1:38" ht="41.25" customHeight="1">
      <c r="A17" s="170"/>
      <c r="B17" s="176" t="s">
        <v>50</v>
      </c>
      <c r="C17" s="703" t="s">
        <v>301</v>
      </c>
      <c r="D17" s="172">
        <v>1</v>
      </c>
      <c r="E17" s="173" t="s">
        <v>320</v>
      </c>
      <c r="F17" s="174"/>
      <c r="G17" s="174"/>
      <c r="H17" s="174"/>
      <c r="I17" s="175"/>
      <c r="J17" s="175"/>
      <c r="K17" s="175"/>
      <c r="L17" s="174"/>
      <c r="M17" s="174"/>
      <c r="N17" s="174"/>
      <c r="O17" s="175"/>
      <c r="P17" s="175"/>
      <c r="Q17" s="175"/>
      <c r="R17" s="174"/>
      <c r="S17" s="174"/>
      <c r="T17" s="174"/>
      <c r="U17" s="175"/>
      <c r="V17" s="175"/>
      <c r="W17" s="175"/>
      <c r="X17" s="174"/>
      <c r="Y17" s="174"/>
      <c r="Z17" s="174"/>
      <c r="AA17" s="175"/>
      <c r="AB17" s="175"/>
      <c r="AC17" s="175"/>
      <c r="AD17" s="174"/>
      <c r="AE17" s="174"/>
      <c r="AF17" s="174"/>
      <c r="AG17" s="175"/>
      <c r="AH17" s="175"/>
      <c r="AI17" s="175"/>
      <c r="AJ17" s="161"/>
      <c r="AK17" s="161"/>
      <c r="AL17" s="161"/>
    </row>
    <row r="18" spans="1:38" ht="38.25">
      <c r="A18" s="170"/>
      <c r="B18" s="176"/>
      <c r="C18" s="701"/>
      <c r="D18" s="172">
        <v>2</v>
      </c>
      <c r="E18" s="173" t="s">
        <v>321</v>
      </c>
      <c r="F18" s="174"/>
      <c r="G18" s="174"/>
      <c r="H18" s="174"/>
      <c r="I18" s="175"/>
      <c r="J18" s="175"/>
      <c r="K18" s="175"/>
      <c r="L18" s="174"/>
      <c r="M18" s="174"/>
      <c r="N18" s="174"/>
      <c r="O18" s="175"/>
      <c r="P18" s="175"/>
      <c r="Q18" s="175"/>
      <c r="R18" s="174"/>
      <c r="S18" s="174"/>
      <c r="T18" s="174"/>
      <c r="U18" s="175"/>
      <c r="V18" s="175"/>
      <c r="W18" s="175"/>
      <c r="X18" s="174"/>
      <c r="Y18" s="174"/>
      <c r="Z18" s="174"/>
      <c r="AA18" s="175"/>
      <c r="AB18" s="175"/>
      <c r="AC18" s="175"/>
      <c r="AD18" s="174"/>
      <c r="AE18" s="174"/>
      <c r="AF18" s="174"/>
      <c r="AG18" s="175"/>
      <c r="AH18" s="175"/>
      <c r="AI18" s="175"/>
      <c r="AJ18" s="161"/>
      <c r="AK18" s="161"/>
      <c r="AL18" s="161"/>
    </row>
    <row r="19" spans="1:38" ht="63.75">
      <c r="A19" s="170"/>
      <c r="B19" s="176"/>
      <c r="C19" s="177"/>
      <c r="D19" s="172">
        <v>3</v>
      </c>
      <c r="E19" s="173" t="s">
        <v>322</v>
      </c>
      <c r="F19" s="174"/>
      <c r="G19" s="174"/>
      <c r="H19" s="174"/>
      <c r="I19" s="175"/>
      <c r="J19" s="175"/>
      <c r="K19" s="175"/>
      <c r="L19" s="174"/>
      <c r="M19" s="174"/>
      <c r="N19" s="174"/>
      <c r="O19" s="175"/>
      <c r="P19" s="175"/>
      <c r="Q19" s="175"/>
      <c r="R19" s="174"/>
      <c r="S19" s="174"/>
      <c r="T19" s="174"/>
      <c r="U19" s="175"/>
      <c r="V19" s="175"/>
      <c r="W19" s="175"/>
      <c r="X19" s="174"/>
      <c r="Y19" s="174"/>
      <c r="Z19" s="174"/>
      <c r="AA19" s="175"/>
      <c r="AB19" s="175"/>
      <c r="AC19" s="175"/>
      <c r="AD19" s="174"/>
      <c r="AE19" s="174"/>
      <c r="AF19" s="174"/>
      <c r="AG19" s="175"/>
      <c r="AH19" s="175"/>
      <c r="AI19" s="175"/>
      <c r="AJ19" s="161"/>
      <c r="AK19" s="161"/>
      <c r="AL19" s="161"/>
    </row>
    <row r="20" spans="1:38" ht="38.25">
      <c r="A20" s="170"/>
      <c r="B20" s="176"/>
      <c r="C20" s="177"/>
      <c r="D20" s="172">
        <v>4</v>
      </c>
      <c r="E20" s="173" t="s">
        <v>323</v>
      </c>
      <c r="F20" s="174"/>
      <c r="G20" s="174"/>
      <c r="H20" s="174"/>
      <c r="I20" s="175"/>
      <c r="J20" s="175"/>
      <c r="K20" s="175"/>
      <c r="L20" s="174"/>
      <c r="M20" s="174"/>
      <c r="N20" s="174"/>
      <c r="O20" s="175"/>
      <c r="P20" s="175"/>
      <c r="Q20" s="175"/>
      <c r="R20" s="174"/>
      <c r="S20" s="174"/>
      <c r="T20" s="174"/>
      <c r="U20" s="175"/>
      <c r="V20" s="175"/>
      <c r="W20" s="175"/>
      <c r="X20" s="174"/>
      <c r="Y20" s="174"/>
      <c r="Z20" s="174"/>
      <c r="AA20" s="175"/>
      <c r="AB20" s="175"/>
      <c r="AC20" s="175"/>
      <c r="AD20" s="174"/>
      <c r="AE20" s="174"/>
      <c r="AF20" s="174"/>
      <c r="AG20" s="175"/>
      <c r="AH20" s="175"/>
      <c r="AI20" s="175"/>
      <c r="AJ20" s="161"/>
      <c r="AK20" s="161"/>
      <c r="AL20" s="161"/>
    </row>
    <row r="21" spans="1:38" ht="63.75">
      <c r="A21" s="170"/>
      <c r="B21" s="176"/>
      <c r="C21" s="177"/>
      <c r="D21" s="172">
        <v>5</v>
      </c>
      <c r="E21" s="173" t="s">
        <v>324</v>
      </c>
      <c r="F21" s="174"/>
      <c r="G21" s="174"/>
      <c r="H21" s="174"/>
      <c r="I21" s="175"/>
      <c r="J21" s="175"/>
      <c r="K21" s="175"/>
      <c r="L21" s="174"/>
      <c r="M21" s="174"/>
      <c r="N21" s="174"/>
      <c r="O21" s="175"/>
      <c r="P21" s="175"/>
      <c r="Q21" s="175"/>
      <c r="R21" s="174"/>
      <c r="S21" s="174"/>
      <c r="T21" s="174"/>
      <c r="U21" s="175"/>
      <c r="V21" s="175"/>
      <c r="W21" s="175"/>
      <c r="X21" s="174"/>
      <c r="Y21" s="174"/>
      <c r="Z21" s="174"/>
      <c r="AA21" s="175"/>
      <c r="AB21" s="175"/>
      <c r="AC21" s="175"/>
      <c r="AD21" s="174"/>
      <c r="AE21" s="174"/>
      <c r="AF21" s="174"/>
      <c r="AG21" s="175"/>
      <c r="AH21" s="175"/>
      <c r="AI21" s="175"/>
      <c r="AJ21" s="161"/>
      <c r="AK21" s="161"/>
      <c r="AL21" s="161"/>
    </row>
    <row r="22" spans="1:38">
      <c r="A22" s="170"/>
      <c r="B22" s="176"/>
      <c r="C22" s="177"/>
      <c r="D22" s="172"/>
      <c r="E22" s="173"/>
      <c r="F22" s="174"/>
      <c r="G22" s="174"/>
      <c r="H22" s="174"/>
      <c r="I22" s="175"/>
      <c r="J22" s="175"/>
      <c r="K22" s="175"/>
      <c r="L22" s="174"/>
      <c r="M22" s="174"/>
      <c r="N22" s="174"/>
      <c r="O22" s="175"/>
      <c r="P22" s="175"/>
      <c r="Q22" s="175"/>
      <c r="R22" s="174"/>
      <c r="S22" s="174"/>
      <c r="T22" s="174"/>
      <c r="U22" s="175"/>
      <c r="V22" s="175"/>
      <c r="W22" s="175"/>
      <c r="X22" s="174"/>
      <c r="Y22" s="174"/>
      <c r="Z22" s="174"/>
      <c r="AA22" s="175"/>
      <c r="AB22" s="175"/>
      <c r="AC22" s="175"/>
      <c r="AD22" s="174"/>
      <c r="AE22" s="174"/>
      <c r="AF22" s="174"/>
      <c r="AG22" s="175"/>
      <c r="AH22" s="175"/>
      <c r="AI22" s="175"/>
      <c r="AJ22" s="179"/>
      <c r="AK22" s="161"/>
      <c r="AL22" s="161"/>
    </row>
    <row r="23" spans="1:38" ht="15.75" thickBot="1">
      <c r="A23" s="170"/>
      <c r="B23" s="176"/>
      <c r="C23" s="177"/>
      <c r="D23" s="172"/>
      <c r="E23" s="173" t="s">
        <v>274</v>
      </c>
      <c r="F23" s="178">
        <f>SUM(F9:F21)</f>
        <v>0</v>
      </c>
      <c r="G23" s="178">
        <f t="shared" ref="G23:AI23" si="0">SUM(G9:G21)</f>
        <v>0</v>
      </c>
      <c r="H23" s="178">
        <f t="shared" si="0"/>
        <v>0</v>
      </c>
      <c r="I23" s="178">
        <f t="shared" si="0"/>
        <v>0</v>
      </c>
      <c r="J23" s="178">
        <f t="shared" si="0"/>
        <v>0</v>
      </c>
      <c r="K23" s="178">
        <f t="shared" si="0"/>
        <v>0</v>
      </c>
      <c r="L23" s="178">
        <f t="shared" si="0"/>
        <v>0</v>
      </c>
      <c r="M23" s="178">
        <f t="shared" si="0"/>
        <v>0</v>
      </c>
      <c r="N23" s="178">
        <f t="shared" si="0"/>
        <v>0</v>
      </c>
      <c r="O23" s="178">
        <f t="shared" si="0"/>
        <v>0</v>
      </c>
      <c r="P23" s="178">
        <f t="shared" si="0"/>
        <v>0</v>
      </c>
      <c r="Q23" s="178">
        <f t="shared" si="0"/>
        <v>0</v>
      </c>
      <c r="R23" s="178">
        <f t="shared" si="0"/>
        <v>0</v>
      </c>
      <c r="S23" s="178">
        <f t="shared" si="0"/>
        <v>0</v>
      </c>
      <c r="T23" s="178">
        <f t="shared" si="0"/>
        <v>0</v>
      </c>
      <c r="U23" s="178">
        <f t="shared" si="0"/>
        <v>0</v>
      </c>
      <c r="V23" s="178">
        <f t="shared" si="0"/>
        <v>0</v>
      </c>
      <c r="W23" s="178">
        <f t="shared" si="0"/>
        <v>0</v>
      </c>
      <c r="X23" s="178">
        <f t="shared" si="0"/>
        <v>0</v>
      </c>
      <c r="Y23" s="178">
        <f t="shared" si="0"/>
        <v>0</v>
      </c>
      <c r="Z23" s="178">
        <f t="shared" si="0"/>
        <v>0</v>
      </c>
      <c r="AA23" s="178">
        <f t="shared" si="0"/>
        <v>0</v>
      </c>
      <c r="AB23" s="178">
        <f t="shared" si="0"/>
        <v>0</v>
      </c>
      <c r="AC23" s="178">
        <f t="shared" si="0"/>
        <v>0</v>
      </c>
      <c r="AD23" s="178">
        <f t="shared" si="0"/>
        <v>0</v>
      </c>
      <c r="AE23" s="178">
        <f t="shared" si="0"/>
        <v>0</v>
      </c>
      <c r="AF23" s="178">
        <f t="shared" si="0"/>
        <v>0</v>
      </c>
      <c r="AG23" s="178">
        <f t="shared" si="0"/>
        <v>0</v>
      </c>
      <c r="AH23" s="178">
        <f t="shared" si="0"/>
        <v>0</v>
      </c>
      <c r="AI23" s="178">
        <f t="shared" si="0"/>
        <v>0</v>
      </c>
      <c r="AJ23" s="179"/>
      <c r="AK23" s="161"/>
      <c r="AL23" s="180"/>
    </row>
    <row r="24" spans="1:38">
      <c r="A24" s="158"/>
      <c r="B24" s="687" t="s">
        <v>275</v>
      </c>
      <c r="C24" s="687"/>
      <c r="D24" s="687"/>
      <c r="E24" s="687"/>
      <c r="F24" s="181"/>
      <c r="G24" s="182">
        <f>SUM(F23:H23)</f>
        <v>0</v>
      </c>
      <c r="H24" s="183"/>
      <c r="I24" s="184"/>
      <c r="J24" s="185">
        <f>SUM(I23:K23)</f>
        <v>0</v>
      </c>
      <c r="K24" s="186"/>
      <c r="L24" s="181"/>
      <c r="M24" s="182">
        <f>SUM(L23:N23)</f>
        <v>0</v>
      </c>
      <c r="N24" s="183"/>
      <c r="O24" s="184"/>
      <c r="P24" s="185">
        <f>SUM(O23:Q23)</f>
        <v>0</v>
      </c>
      <c r="Q24" s="186"/>
      <c r="R24" s="181"/>
      <c r="S24" s="182">
        <f>SUM(R23:T23)</f>
        <v>0</v>
      </c>
      <c r="T24" s="183"/>
      <c r="U24" s="184"/>
      <c r="V24" s="185">
        <f>SUM(U23:W23)</f>
        <v>0</v>
      </c>
      <c r="W24" s="186"/>
      <c r="X24" s="181"/>
      <c r="Y24" s="182">
        <f>SUM(X23:Z23)</f>
        <v>0</v>
      </c>
      <c r="Z24" s="183"/>
      <c r="AA24" s="184"/>
      <c r="AB24" s="185">
        <f>SUM(AA23:AC23)</f>
        <v>0</v>
      </c>
      <c r="AC24" s="186"/>
      <c r="AD24" s="181"/>
      <c r="AE24" s="182">
        <f>SUM(AD23:AF23)</f>
        <v>0</v>
      </c>
      <c r="AF24" s="183"/>
      <c r="AG24" s="184"/>
      <c r="AH24" s="185">
        <f>SUM(AG23:AI23)</f>
        <v>0</v>
      </c>
      <c r="AI24" s="186"/>
      <c r="AJ24" s="179"/>
      <c r="AK24" s="161"/>
      <c r="AL24" s="187" t="s">
        <v>276</v>
      </c>
    </row>
    <row r="25" spans="1:38">
      <c r="A25" s="158"/>
      <c r="B25" s="687" t="s">
        <v>277</v>
      </c>
      <c r="C25" s="687"/>
      <c r="D25" s="687"/>
      <c r="E25" s="687"/>
      <c r="F25" s="181"/>
      <c r="G25" s="182">
        <f>COUNTA($D$9:$D$21)*2</f>
        <v>26</v>
      </c>
      <c r="H25" s="183"/>
      <c r="I25" s="184"/>
      <c r="J25" s="185">
        <f>COUNTA($D$9:$D$21)*2</f>
        <v>26</v>
      </c>
      <c r="K25" s="186"/>
      <c r="L25" s="181"/>
      <c r="M25" s="182">
        <f>COUNTA($D$9:$D$21)*2</f>
        <v>26</v>
      </c>
      <c r="N25" s="183"/>
      <c r="O25" s="184"/>
      <c r="P25" s="185">
        <f>COUNTA($D$9:$D$21)*2</f>
        <v>26</v>
      </c>
      <c r="Q25" s="186"/>
      <c r="R25" s="181"/>
      <c r="S25" s="182">
        <f>COUNTA($D$9:$D$21)*2</f>
        <v>26</v>
      </c>
      <c r="T25" s="183"/>
      <c r="U25" s="184"/>
      <c r="V25" s="185">
        <f>COUNTA($D$9:$D$21)*2</f>
        <v>26</v>
      </c>
      <c r="W25" s="186"/>
      <c r="X25" s="181"/>
      <c r="Y25" s="182">
        <f>COUNTA($D$9:$D$21)*2</f>
        <v>26</v>
      </c>
      <c r="Z25" s="183"/>
      <c r="AA25" s="184"/>
      <c r="AB25" s="185">
        <f>COUNTA($D$9:$D$21)*2</f>
        <v>26</v>
      </c>
      <c r="AC25" s="186"/>
      <c r="AD25" s="181"/>
      <c r="AE25" s="182">
        <f>COUNTA($D$9:$D$21)*2</f>
        <v>26</v>
      </c>
      <c r="AF25" s="183"/>
      <c r="AG25" s="184"/>
      <c r="AH25" s="185">
        <f>COUNTA($D$9:$D$21)*2</f>
        <v>26</v>
      </c>
      <c r="AI25" s="186"/>
      <c r="AJ25" s="179"/>
      <c r="AK25" s="161"/>
      <c r="AL25" s="188" t="s">
        <v>278</v>
      </c>
    </row>
    <row r="26" spans="1:38">
      <c r="A26" s="158"/>
      <c r="B26" s="687" t="s">
        <v>279</v>
      </c>
      <c r="C26" s="687"/>
      <c r="D26" s="687"/>
      <c r="E26" s="687"/>
      <c r="F26" s="684">
        <f>G24/G25*100</f>
        <v>0</v>
      </c>
      <c r="G26" s="685"/>
      <c r="H26" s="686"/>
      <c r="I26" s="681">
        <f>J24/J25*100</f>
        <v>0</v>
      </c>
      <c r="J26" s="682"/>
      <c r="K26" s="683"/>
      <c r="L26" s="684">
        <f>M24/M25*100</f>
        <v>0</v>
      </c>
      <c r="M26" s="685"/>
      <c r="N26" s="686"/>
      <c r="O26" s="681">
        <f>P24/P25*100</f>
        <v>0</v>
      </c>
      <c r="P26" s="682"/>
      <c r="Q26" s="683"/>
      <c r="R26" s="684">
        <f>S24/S25*100</f>
        <v>0</v>
      </c>
      <c r="S26" s="685"/>
      <c r="T26" s="686"/>
      <c r="U26" s="681">
        <f>V24/V25*100</f>
        <v>0</v>
      </c>
      <c r="V26" s="682"/>
      <c r="W26" s="683"/>
      <c r="X26" s="684">
        <f>Y24/Y25*100</f>
        <v>0</v>
      </c>
      <c r="Y26" s="685"/>
      <c r="Z26" s="686"/>
      <c r="AA26" s="681">
        <f>AB24/AB25*100</f>
        <v>0</v>
      </c>
      <c r="AB26" s="682"/>
      <c r="AC26" s="683"/>
      <c r="AD26" s="684">
        <f>AE24/AE25*100</f>
        <v>0</v>
      </c>
      <c r="AE26" s="685"/>
      <c r="AF26" s="686"/>
      <c r="AG26" s="681">
        <f>AH24/AH25*100</f>
        <v>0</v>
      </c>
      <c r="AH26" s="682"/>
      <c r="AI26" s="683"/>
      <c r="AJ26" s="179"/>
      <c r="AK26" s="161"/>
      <c r="AL26" s="189">
        <f>SUM(F26:AG26)/COUNTA(H7,K7,N7,Q7,T7,W7,Z7,AC7,AF7,AI7)</f>
        <v>0</v>
      </c>
    </row>
    <row r="27" spans="1:38" ht="15.75" thickBot="1">
      <c r="A27" s="158"/>
      <c r="B27" s="687" t="s">
        <v>280</v>
      </c>
      <c r="C27" s="687"/>
      <c r="D27" s="687"/>
      <c r="E27" s="687"/>
      <c r="F27" s="181"/>
      <c r="G27" s="190" t="str">
        <f>IF(F26&lt;=50,"Kurang",IF(F26&lt;=60,"Sedang",IF(F26&lt;=75,"Cukup",IF(F26&lt;=90,"Baik",IF(F26&lt;=100,"Amat Baik","")))))</f>
        <v>Kurang</v>
      </c>
      <c r="H27" s="183"/>
      <c r="I27" s="184"/>
      <c r="J27" s="191" t="str">
        <f>IF(I26&lt;=50,"Kurang",IF(I26&lt;=60,"Sedang",IF(I26&lt;=75,"Cukup",IF(I26&lt;=90,"Baik",IF(I26&lt;=100,"Amat Baik","")))))</f>
        <v>Kurang</v>
      </c>
      <c r="K27" s="186"/>
      <c r="L27" s="181"/>
      <c r="M27" s="190" t="str">
        <f>IF(L26&lt;=50,"Kurang",IF(L26&lt;=60,"Sedang",IF(L26&lt;=75,"Cukup",IF(L26&lt;=90,"Baik",IF(L26&lt;=100,"Amat Baik","")))))</f>
        <v>Kurang</v>
      </c>
      <c r="N27" s="183"/>
      <c r="O27" s="184"/>
      <c r="P27" s="191" t="str">
        <f>IF(O26&lt;=50,"Kurang",IF(O26&lt;=60,"Sedang",IF(O26&lt;=75,"Cukup",IF(O26&lt;=90,"Baik",IF(O26&lt;=100,"Amat Baik","")))))</f>
        <v>Kurang</v>
      </c>
      <c r="Q27" s="186"/>
      <c r="R27" s="181"/>
      <c r="S27" s="190" t="str">
        <f>IF(R26&lt;=50,"Kurang",IF(R26&lt;=60,"Sedang",IF(R26&lt;=75,"Cukup",IF(R26&lt;=90,"Baik",IF(R26&lt;=100,"Amat Baik","")))))</f>
        <v>Kurang</v>
      </c>
      <c r="T27" s="183"/>
      <c r="U27" s="184"/>
      <c r="V27" s="191" t="str">
        <f>IF(U26&lt;=50,"Kurang",IF(U26&lt;=60,"Sedang",IF(U26&lt;=75,"Cukup",IF(U26&lt;=90,"Baik",IF(U26&lt;=100,"Amat Baik","")))))</f>
        <v>Kurang</v>
      </c>
      <c r="W27" s="186"/>
      <c r="X27" s="181"/>
      <c r="Y27" s="190" t="str">
        <f>IF(X26&lt;=50,"Kurang",IF(X26&lt;=60,"Sedang",IF(X26&lt;=75,"Cukup",IF(X26&lt;=90,"Baik",IF(X26&lt;=100,"Amat Baik","")))))</f>
        <v>Kurang</v>
      </c>
      <c r="Z27" s="183"/>
      <c r="AA27" s="184"/>
      <c r="AB27" s="191" t="str">
        <f>IF(AA26&lt;=50,"Kurang",IF(AA26&lt;=60,"Sedang",IF(AA26&lt;=75,"Cukup",IF(AA26&lt;=90,"Baik",IF(AA26&lt;=100,"Amat Baik","")))))</f>
        <v>Kurang</v>
      </c>
      <c r="AC27" s="186"/>
      <c r="AD27" s="181"/>
      <c r="AE27" s="190" t="str">
        <f>IF(AD26&lt;=50,"Kurang",IF(AD26&lt;=60,"Sedang",IF(AD26&lt;=75,"Cukup",IF(AD26&lt;=90,"Baik",IF(AD26&lt;=100,"Amat Baik","")))))</f>
        <v>Kurang</v>
      </c>
      <c r="AF27" s="183"/>
      <c r="AG27" s="184"/>
      <c r="AH27" s="191" t="str">
        <f>IF(AG26&lt;=50,"Kurang",IF(AG26&lt;=60,"Sedang",IF(AG26&lt;=75,"Cukup",IF(AG26&lt;=90,"Baik",IF(AG26&lt;=100,"Amat Baik","")))))</f>
        <v>Kurang</v>
      </c>
      <c r="AI27" s="186"/>
      <c r="AJ27" s="179"/>
      <c r="AK27" s="161"/>
      <c r="AL27" s="192" t="str">
        <f>IF(AL26&lt;=50,"Kurang",IF(AL26&lt;=60,"Sedang",IF(AL26&lt;=75,"Cukup",IF(AL26&lt;=90,"Baik",IF(AL26&lt;=100,"Amat Baik","")))))</f>
        <v>Kurang</v>
      </c>
    </row>
    <row r="28" spans="1:38">
      <c r="A28" s="158"/>
      <c r="B28" s="158"/>
      <c r="C28" s="158"/>
      <c r="D28" s="158"/>
      <c r="E28" s="158"/>
      <c r="F28" s="193"/>
      <c r="G28" s="193"/>
      <c r="H28" s="193"/>
      <c r="I28" s="193"/>
      <c r="J28" s="193"/>
      <c r="K28" s="193"/>
      <c r="L28" s="193"/>
      <c r="M28" s="193"/>
      <c r="N28" s="193"/>
      <c r="O28" s="193"/>
      <c r="P28" s="193"/>
      <c r="Q28" s="193"/>
      <c r="R28" s="193"/>
      <c r="S28" s="193"/>
      <c r="T28" s="193"/>
      <c r="U28" s="193"/>
      <c r="V28" s="193"/>
      <c r="W28" s="193"/>
      <c r="X28" s="193"/>
      <c r="Y28" s="193"/>
      <c r="Z28" s="193"/>
      <c r="AA28" s="193"/>
      <c r="AB28" s="193"/>
      <c r="AC28" s="193"/>
      <c r="AD28" s="193"/>
      <c r="AE28" s="193"/>
      <c r="AF28" s="193"/>
      <c r="AG28" s="193"/>
      <c r="AH28" s="193"/>
      <c r="AI28" s="193"/>
      <c r="AJ28" s="179"/>
      <c r="AK28" s="161"/>
      <c r="AL28" s="161"/>
    </row>
    <row r="29" spans="1:38">
      <c r="A29" s="158"/>
      <c r="B29" s="158"/>
      <c r="C29" s="158"/>
      <c r="D29" s="158"/>
      <c r="E29" s="158"/>
      <c r="F29" s="193"/>
      <c r="G29" s="193"/>
      <c r="H29" s="193"/>
      <c r="I29" s="193"/>
      <c r="J29" s="19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79"/>
      <c r="AK29" s="161"/>
      <c r="AL29" s="161"/>
    </row>
  </sheetData>
  <protectedRanges>
    <protectedRange sqref="H7 K7 N7 Q7 T7 W7 Z7 AC7 AF7 AI7" name="Range1"/>
    <protectedRange sqref="F9:AI21" name="Range2"/>
  </protectedRanges>
  <mergeCells count="20">
    <mergeCell ref="C17:C18"/>
    <mergeCell ref="C2:AH2"/>
    <mergeCell ref="AB6:AC6"/>
    <mergeCell ref="B7:B8"/>
    <mergeCell ref="C7:C8"/>
    <mergeCell ref="D7:E8"/>
    <mergeCell ref="B24:E24"/>
    <mergeCell ref="B25:E25"/>
    <mergeCell ref="B26:E26"/>
    <mergeCell ref="F26:H26"/>
    <mergeCell ref="I26:K26"/>
    <mergeCell ref="AG26:AI26"/>
    <mergeCell ref="B27:E27"/>
    <mergeCell ref="O26:Q26"/>
    <mergeCell ref="R26:T26"/>
    <mergeCell ref="U26:W26"/>
    <mergeCell ref="X26:Z26"/>
    <mergeCell ref="AA26:AC26"/>
    <mergeCell ref="AD26:AF26"/>
    <mergeCell ref="L26:N26"/>
  </mergeCells>
  <conditionalFormatting sqref="F4:W6 AC4:AI5 Y4:Y6 AD6:AI6">
    <cfRule type="cellIs" dxfId="132" priority="3" operator="equal">
      <formula>0</formula>
    </cfRule>
  </conditionalFormatting>
  <conditionalFormatting sqref="E4:E6">
    <cfRule type="cellIs" dxfId="131" priority="2" operator="equal">
      <formula>0</formula>
    </cfRule>
  </conditionalFormatting>
  <conditionalFormatting sqref="AB4:AB5">
    <cfRule type="cellIs" dxfId="130" priority="1" operator="equal">
      <formula>0</formula>
    </cfRule>
  </conditionalFormatting>
  <pageMargins left="0.7" right="0.7" top="0.75" bottom="0.75"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K37"/>
  <sheetViews>
    <sheetView topLeftCell="A10" workbookViewId="0">
      <selection activeCell="L9" sqref="L9"/>
    </sheetView>
  </sheetViews>
  <sheetFormatPr defaultRowHeight="15"/>
  <cols>
    <col min="1" max="1" width="5.42578125" customWidth="1"/>
    <col min="2" max="2" width="6.7109375" customWidth="1"/>
    <col min="3" max="3" width="17.7109375" customWidth="1"/>
    <col min="7" max="7" width="9.5703125" bestFit="1" customWidth="1"/>
    <col min="10" max="10" width="12.140625" customWidth="1"/>
    <col min="11" max="11" width="12.7109375" customWidth="1"/>
  </cols>
  <sheetData>
    <row r="1" spans="1:11">
      <c r="A1" s="203"/>
      <c r="B1" s="203"/>
      <c r="C1" s="216"/>
      <c r="D1" s="203"/>
      <c r="E1" s="203"/>
      <c r="F1" s="203"/>
      <c r="G1" s="203"/>
      <c r="H1" s="203"/>
      <c r="I1" s="203"/>
      <c r="J1" s="203"/>
      <c r="K1" s="203"/>
    </row>
    <row r="2" spans="1:11">
      <c r="A2" s="203"/>
      <c r="B2" s="203"/>
      <c r="C2" s="216"/>
      <c r="D2" s="203"/>
      <c r="E2" s="203"/>
      <c r="F2" s="203"/>
      <c r="G2" s="203"/>
      <c r="H2" s="203"/>
      <c r="I2" s="203"/>
      <c r="J2" s="203"/>
      <c r="K2" s="203"/>
    </row>
    <row r="3" spans="1:11">
      <c r="A3" s="203"/>
      <c r="B3" s="704" t="s">
        <v>325</v>
      </c>
      <c r="C3" s="704"/>
      <c r="D3" s="704"/>
      <c r="E3" s="704"/>
      <c r="F3" s="704"/>
      <c r="G3" s="704"/>
      <c r="H3" s="704"/>
      <c r="I3" s="704"/>
      <c r="J3" s="704"/>
      <c r="K3" s="704"/>
    </row>
    <row r="4" spans="1:11">
      <c r="A4" s="203"/>
      <c r="B4" s="705" t="str">
        <f>Identitas!E17&amp;""</f>
        <v>SMK Negeri 1 ..............</v>
      </c>
      <c r="C4" s="705"/>
      <c r="D4" s="705"/>
      <c r="E4" s="705"/>
      <c r="F4" s="705"/>
      <c r="G4" s="705"/>
      <c r="H4" s="705"/>
      <c r="I4" s="705"/>
      <c r="J4" s="705"/>
      <c r="K4" s="705"/>
    </row>
    <row r="5" spans="1:11">
      <c r="A5" s="203"/>
      <c r="B5" s="207"/>
      <c r="C5" s="207"/>
      <c r="D5" s="207"/>
      <c r="E5" s="207"/>
      <c r="F5" s="207"/>
      <c r="G5" s="207"/>
      <c r="H5" s="207"/>
      <c r="I5" s="207"/>
      <c r="J5" s="207"/>
      <c r="K5" s="207"/>
    </row>
    <row r="6" spans="1:11">
      <c r="A6" s="203"/>
      <c r="B6" s="207"/>
      <c r="C6" s="217" t="s">
        <v>327</v>
      </c>
      <c r="D6" s="207" t="s">
        <v>4</v>
      </c>
      <c r="E6" s="217" t="str">
        <f>Identitas!E4&amp;""</f>
        <v>Drs. ............</v>
      </c>
      <c r="F6" s="207"/>
      <c r="G6" s="207"/>
      <c r="H6" s="207"/>
      <c r="I6" s="207"/>
      <c r="J6" s="207"/>
      <c r="K6" s="207"/>
    </row>
    <row r="7" spans="1:11">
      <c r="A7" s="203"/>
      <c r="B7" s="207"/>
      <c r="C7" s="217" t="s">
        <v>29</v>
      </c>
      <c r="D7" s="207" t="s">
        <v>4</v>
      </c>
      <c r="E7" s="217" t="str">
        <f>Identitas!E5&amp;""</f>
        <v>19..........................</v>
      </c>
      <c r="F7" s="207"/>
      <c r="G7" s="207"/>
      <c r="H7" s="207"/>
      <c r="I7" s="207"/>
      <c r="J7" s="207"/>
      <c r="K7" s="207"/>
    </row>
    <row r="8" spans="1:11">
      <c r="A8" s="203"/>
      <c r="B8" s="207"/>
      <c r="C8" s="217" t="s">
        <v>18</v>
      </c>
      <c r="D8" s="207" t="s">
        <v>4</v>
      </c>
      <c r="E8" s="217" t="str">
        <f>Identitas!E8&amp;" / "&amp;Identitas!F8&amp;""</f>
        <v>Pembina Tk I / IV b</v>
      </c>
      <c r="F8" s="207"/>
      <c r="G8" s="207"/>
      <c r="H8" s="207"/>
      <c r="I8" s="207"/>
      <c r="J8" s="207"/>
      <c r="K8" s="207"/>
    </row>
    <row r="9" spans="1:11">
      <c r="A9" s="203"/>
      <c r="B9" s="207"/>
      <c r="C9" s="217" t="s">
        <v>328</v>
      </c>
      <c r="D9" s="207" t="s">
        <v>4</v>
      </c>
      <c r="E9" s="217" t="s">
        <v>10</v>
      </c>
      <c r="F9" s="207"/>
      <c r="G9" s="207"/>
      <c r="H9" s="207"/>
      <c r="I9" s="207"/>
      <c r="J9" s="207"/>
      <c r="K9" s="207"/>
    </row>
    <row r="10" spans="1:11">
      <c r="A10" s="203"/>
      <c r="B10" s="207"/>
      <c r="C10" s="207"/>
      <c r="D10" s="207"/>
      <c r="E10" s="207"/>
      <c r="F10" s="207"/>
      <c r="G10" s="207"/>
      <c r="H10" s="207"/>
      <c r="I10" s="207"/>
      <c r="J10" s="207"/>
      <c r="K10" s="207"/>
    </row>
    <row r="11" spans="1:11">
      <c r="A11" s="203"/>
      <c r="B11" s="208"/>
      <c r="C11" s="218"/>
      <c r="D11" s="208"/>
      <c r="E11" s="208"/>
      <c r="F11" s="208"/>
      <c r="G11" s="208"/>
      <c r="H11" s="208"/>
      <c r="I11" s="208"/>
      <c r="J11" s="208"/>
      <c r="K11" s="208"/>
    </row>
    <row r="12" spans="1:11">
      <c r="A12" s="203"/>
      <c r="B12" s="209"/>
      <c r="C12" s="219"/>
      <c r="D12" s="233"/>
      <c r="E12" s="239"/>
      <c r="F12" s="245" t="s">
        <v>350</v>
      </c>
      <c r="G12" s="239"/>
      <c r="H12" s="239"/>
      <c r="I12" s="253"/>
      <c r="J12" s="255" t="s">
        <v>359</v>
      </c>
      <c r="K12" s="258"/>
    </row>
    <row r="13" spans="1:11" ht="25.5">
      <c r="A13" s="204"/>
      <c r="B13" s="210" t="s">
        <v>56</v>
      </c>
      <c r="C13" s="220" t="s">
        <v>329</v>
      </c>
      <c r="D13" s="210" t="s">
        <v>344</v>
      </c>
      <c r="E13" s="240" t="s">
        <v>348</v>
      </c>
      <c r="F13" s="246" t="s">
        <v>343</v>
      </c>
      <c r="G13" s="240" t="s">
        <v>352</v>
      </c>
      <c r="H13" s="246" t="s">
        <v>355</v>
      </c>
      <c r="I13" s="240" t="s">
        <v>357</v>
      </c>
      <c r="J13" s="240" t="s">
        <v>360</v>
      </c>
      <c r="K13" s="240" t="s">
        <v>362</v>
      </c>
    </row>
    <row r="14" spans="1:11">
      <c r="A14" s="205"/>
      <c r="B14" s="211"/>
      <c r="C14" s="221"/>
      <c r="D14" s="211" t="s">
        <v>345</v>
      </c>
      <c r="E14" s="221" t="s">
        <v>345</v>
      </c>
      <c r="F14" s="247" t="s">
        <v>345</v>
      </c>
      <c r="G14" s="221" t="s">
        <v>353</v>
      </c>
      <c r="H14" s="247" t="s">
        <v>353</v>
      </c>
      <c r="I14" s="221" t="s">
        <v>353</v>
      </c>
      <c r="J14" s="221"/>
      <c r="K14" s="221"/>
    </row>
    <row r="15" spans="1:11">
      <c r="A15" s="206"/>
      <c r="B15" s="212" t="s">
        <v>326</v>
      </c>
      <c r="C15" s="212" t="s">
        <v>330</v>
      </c>
      <c r="D15" s="212" t="s">
        <v>346</v>
      </c>
      <c r="E15" s="212" t="s">
        <v>349</v>
      </c>
      <c r="F15" s="212" t="s">
        <v>351</v>
      </c>
      <c r="G15" s="212" t="s">
        <v>354</v>
      </c>
      <c r="H15" s="212" t="s">
        <v>356</v>
      </c>
      <c r="I15" s="212" t="s">
        <v>358</v>
      </c>
      <c r="J15" s="212" t="s">
        <v>361</v>
      </c>
      <c r="K15" s="212" t="s">
        <v>363</v>
      </c>
    </row>
    <row r="16" spans="1:11">
      <c r="A16" s="203"/>
      <c r="B16" s="213">
        <v>1</v>
      </c>
      <c r="C16" s="222" t="s">
        <v>331</v>
      </c>
      <c r="D16" s="234">
        <v>5</v>
      </c>
      <c r="E16" s="234"/>
      <c r="F16" s="248">
        <f>D16+E16</f>
        <v>5</v>
      </c>
      <c r="G16" s="250">
        <f>F16/(8*60)</f>
        <v>1.0416666666666666E-2</v>
      </c>
      <c r="H16" s="234">
        <v>0</v>
      </c>
      <c r="I16" s="250">
        <f>G16+H16</f>
        <v>1.0416666666666666E-2</v>
      </c>
      <c r="J16" s="256">
        <f>I16/(46)</f>
        <v>2.2644927536231882E-4</v>
      </c>
      <c r="K16" s="256">
        <f>1-J16</f>
        <v>0.99977355072463769</v>
      </c>
    </row>
    <row r="17" spans="1:11">
      <c r="A17" s="203"/>
      <c r="B17" s="213">
        <v>2</v>
      </c>
      <c r="C17" s="223" t="s">
        <v>332</v>
      </c>
      <c r="D17" s="234">
        <v>78</v>
      </c>
      <c r="E17" s="234"/>
      <c r="F17" s="248">
        <f t="shared" ref="F17:F27" si="0">D17+E17</f>
        <v>78</v>
      </c>
      <c r="G17" s="250">
        <f t="shared" ref="G17:G27" si="1">F17/(8*60)</f>
        <v>0.16250000000000001</v>
      </c>
      <c r="H17" s="234">
        <v>0</v>
      </c>
      <c r="I17" s="250">
        <f t="shared" ref="I17:I27" si="2">G17+H17</f>
        <v>0.16250000000000001</v>
      </c>
      <c r="J17" s="256">
        <f t="shared" ref="J17:J27" si="3">I17/(46)</f>
        <v>3.5326086956521739E-3</v>
      </c>
      <c r="K17" s="256">
        <f t="shared" ref="K17:K28" si="4">1-J17</f>
        <v>0.9964673913043478</v>
      </c>
    </row>
    <row r="18" spans="1:11">
      <c r="A18" s="203"/>
      <c r="B18" s="213">
        <v>3</v>
      </c>
      <c r="C18" s="223" t="s">
        <v>333</v>
      </c>
      <c r="D18" s="234"/>
      <c r="E18" s="234"/>
      <c r="F18" s="248">
        <f t="shared" si="0"/>
        <v>0</v>
      </c>
      <c r="G18" s="250">
        <f t="shared" si="1"/>
        <v>0</v>
      </c>
      <c r="H18" s="234">
        <v>0</v>
      </c>
      <c r="I18" s="250">
        <f t="shared" si="2"/>
        <v>0</v>
      </c>
      <c r="J18" s="256">
        <f t="shared" si="3"/>
        <v>0</v>
      </c>
      <c r="K18" s="256">
        <f t="shared" si="4"/>
        <v>1</v>
      </c>
    </row>
    <row r="19" spans="1:11">
      <c r="A19" s="203"/>
      <c r="B19" s="213">
        <v>4</v>
      </c>
      <c r="C19" s="222" t="s">
        <v>334</v>
      </c>
      <c r="D19" s="234"/>
      <c r="E19" s="234"/>
      <c r="F19" s="248">
        <f t="shared" si="0"/>
        <v>0</v>
      </c>
      <c r="G19" s="250">
        <f t="shared" si="1"/>
        <v>0</v>
      </c>
      <c r="H19" s="234">
        <v>0</v>
      </c>
      <c r="I19" s="250">
        <f t="shared" si="2"/>
        <v>0</v>
      </c>
      <c r="J19" s="256">
        <f t="shared" si="3"/>
        <v>0</v>
      </c>
      <c r="K19" s="256">
        <f t="shared" si="4"/>
        <v>1</v>
      </c>
    </row>
    <row r="20" spans="1:11">
      <c r="A20" s="203"/>
      <c r="B20" s="213">
        <v>5</v>
      </c>
      <c r="C20" s="223" t="s">
        <v>335</v>
      </c>
      <c r="D20" s="234"/>
      <c r="E20" s="234"/>
      <c r="F20" s="248">
        <f t="shared" si="0"/>
        <v>0</v>
      </c>
      <c r="G20" s="250">
        <f t="shared" si="1"/>
        <v>0</v>
      </c>
      <c r="H20" s="234">
        <v>0</v>
      </c>
      <c r="I20" s="250">
        <f t="shared" si="2"/>
        <v>0</v>
      </c>
      <c r="J20" s="256">
        <f t="shared" si="3"/>
        <v>0</v>
      </c>
      <c r="K20" s="256">
        <f t="shared" si="4"/>
        <v>1</v>
      </c>
    </row>
    <row r="21" spans="1:11">
      <c r="A21" s="203"/>
      <c r="B21" s="213">
        <v>6</v>
      </c>
      <c r="C21" s="222" t="s">
        <v>336</v>
      </c>
      <c r="D21" s="234"/>
      <c r="E21" s="234">
        <v>30</v>
      </c>
      <c r="F21" s="248">
        <f t="shared" si="0"/>
        <v>30</v>
      </c>
      <c r="G21" s="250">
        <f t="shared" si="1"/>
        <v>6.25E-2</v>
      </c>
      <c r="H21" s="234">
        <v>0</v>
      </c>
      <c r="I21" s="250">
        <f t="shared" si="2"/>
        <v>6.25E-2</v>
      </c>
      <c r="J21" s="256">
        <f t="shared" si="3"/>
        <v>1.358695652173913E-3</v>
      </c>
      <c r="K21" s="256">
        <f t="shared" si="4"/>
        <v>0.99864130434782605</v>
      </c>
    </row>
    <row r="22" spans="1:11">
      <c r="A22" s="203"/>
      <c r="B22" s="213">
        <v>7</v>
      </c>
      <c r="C22" s="222" t="s">
        <v>337</v>
      </c>
      <c r="D22" s="234"/>
      <c r="E22" s="234"/>
      <c r="F22" s="248">
        <f t="shared" si="0"/>
        <v>0</v>
      </c>
      <c r="G22" s="250">
        <f t="shared" si="1"/>
        <v>0</v>
      </c>
      <c r="H22" s="234">
        <v>0</v>
      </c>
      <c r="I22" s="250">
        <f t="shared" si="2"/>
        <v>0</v>
      </c>
      <c r="J22" s="256">
        <f t="shared" si="3"/>
        <v>0</v>
      </c>
      <c r="K22" s="256">
        <f t="shared" si="4"/>
        <v>1</v>
      </c>
    </row>
    <row r="23" spans="1:11">
      <c r="A23" s="203"/>
      <c r="B23" s="213">
        <v>8</v>
      </c>
      <c r="C23" s="223" t="s">
        <v>338</v>
      </c>
      <c r="D23" s="234"/>
      <c r="E23" s="234"/>
      <c r="F23" s="248">
        <f t="shared" si="0"/>
        <v>0</v>
      </c>
      <c r="G23" s="250">
        <f t="shared" si="1"/>
        <v>0</v>
      </c>
      <c r="H23" s="234">
        <v>0</v>
      </c>
      <c r="I23" s="250">
        <f t="shared" si="2"/>
        <v>0</v>
      </c>
      <c r="J23" s="256">
        <f t="shared" si="3"/>
        <v>0</v>
      </c>
      <c r="K23" s="256">
        <f t="shared" si="4"/>
        <v>1</v>
      </c>
    </row>
    <row r="24" spans="1:11">
      <c r="A24" s="203"/>
      <c r="B24" s="213">
        <v>9</v>
      </c>
      <c r="C24" s="224" t="s">
        <v>339</v>
      </c>
      <c r="D24" s="234"/>
      <c r="E24" s="234"/>
      <c r="F24" s="248">
        <f t="shared" si="0"/>
        <v>0</v>
      </c>
      <c r="G24" s="250">
        <f t="shared" si="1"/>
        <v>0</v>
      </c>
      <c r="H24" s="234">
        <v>0</v>
      </c>
      <c r="I24" s="250">
        <f t="shared" si="2"/>
        <v>0</v>
      </c>
      <c r="J24" s="256">
        <f t="shared" si="3"/>
        <v>0</v>
      </c>
      <c r="K24" s="256">
        <f t="shared" si="4"/>
        <v>1</v>
      </c>
    </row>
    <row r="25" spans="1:11">
      <c r="A25" s="203"/>
      <c r="B25" s="213">
        <v>10</v>
      </c>
      <c r="C25" s="223" t="s">
        <v>340</v>
      </c>
      <c r="D25" s="234"/>
      <c r="E25" s="234"/>
      <c r="F25" s="248">
        <f t="shared" si="0"/>
        <v>0</v>
      </c>
      <c r="G25" s="250">
        <f t="shared" si="1"/>
        <v>0</v>
      </c>
      <c r="H25" s="234">
        <v>0</v>
      </c>
      <c r="I25" s="250">
        <f t="shared" si="2"/>
        <v>0</v>
      </c>
      <c r="J25" s="256">
        <f t="shared" si="3"/>
        <v>0</v>
      </c>
      <c r="K25" s="256">
        <f t="shared" si="4"/>
        <v>1</v>
      </c>
    </row>
    <row r="26" spans="1:11">
      <c r="A26" s="203"/>
      <c r="B26" s="213">
        <v>11</v>
      </c>
      <c r="C26" s="224" t="s">
        <v>341</v>
      </c>
      <c r="D26" s="234"/>
      <c r="E26" s="234"/>
      <c r="F26" s="248">
        <f t="shared" si="0"/>
        <v>0</v>
      </c>
      <c r="G26" s="250">
        <f t="shared" si="1"/>
        <v>0</v>
      </c>
      <c r="H26" s="234">
        <v>0</v>
      </c>
      <c r="I26" s="250">
        <f t="shared" si="2"/>
        <v>0</v>
      </c>
      <c r="J26" s="256">
        <f t="shared" si="3"/>
        <v>0</v>
      </c>
      <c r="K26" s="256">
        <f t="shared" si="4"/>
        <v>1</v>
      </c>
    </row>
    <row r="27" spans="1:11">
      <c r="A27" s="203"/>
      <c r="B27" s="213">
        <v>12</v>
      </c>
      <c r="C27" s="222" t="s">
        <v>342</v>
      </c>
      <c r="D27" s="234"/>
      <c r="E27" s="234"/>
      <c r="F27" s="248">
        <f t="shared" si="0"/>
        <v>0</v>
      </c>
      <c r="G27" s="250">
        <f t="shared" si="1"/>
        <v>0</v>
      </c>
      <c r="H27" s="234">
        <v>0</v>
      </c>
      <c r="I27" s="250">
        <f t="shared" si="2"/>
        <v>0</v>
      </c>
      <c r="J27" s="256">
        <f t="shared" si="3"/>
        <v>0</v>
      </c>
      <c r="K27" s="256">
        <f t="shared" si="4"/>
        <v>1</v>
      </c>
    </row>
    <row r="28" spans="1:11">
      <c r="A28" s="203"/>
      <c r="B28" s="214"/>
      <c r="C28" s="225" t="s">
        <v>343</v>
      </c>
      <c r="D28" s="235">
        <f t="shared" ref="D28:I28" si="5">SUM(D16:D27)</f>
        <v>83</v>
      </c>
      <c r="E28" s="241">
        <f t="shared" si="5"/>
        <v>30</v>
      </c>
      <c r="F28" s="241">
        <f t="shared" si="5"/>
        <v>113</v>
      </c>
      <c r="G28" s="251">
        <f t="shared" si="5"/>
        <v>0.23541666666666666</v>
      </c>
      <c r="H28" s="241">
        <f t="shared" si="5"/>
        <v>0</v>
      </c>
      <c r="I28" s="254">
        <f t="shared" si="5"/>
        <v>0.23541666666666666</v>
      </c>
      <c r="J28" s="257">
        <f>I28/46</f>
        <v>5.1177536231884055E-3</v>
      </c>
      <c r="K28" s="259">
        <f t="shared" si="4"/>
        <v>0.99488224637681155</v>
      </c>
    </row>
    <row r="29" spans="1:11">
      <c r="A29" s="203"/>
      <c r="B29" s="215"/>
      <c r="C29" s="226"/>
      <c r="D29" s="236" t="s">
        <v>347</v>
      </c>
      <c r="E29" s="236"/>
      <c r="F29" s="236"/>
      <c r="G29" s="236"/>
      <c r="H29" s="236"/>
      <c r="I29" s="236"/>
      <c r="J29" s="236"/>
      <c r="K29" s="260">
        <f>K28</f>
        <v>0.99488224637681155</v>
      </c>
    </row>
    <row r="30" spans="1:11">
      <c r="A30" s="203"/>
      <c r="B30" s="28"/>
      <c r="C30" s="227"/>
      <c r="D30" s="28"/>
      <c r="E30" s="28"/>
      <c r="F30" s="28"/>
      <c r="G30" s="28"/>
      <c r="H30" s="28"/>
      <c r="I30" s="28"/>
      <c r="J30" s="28"/>
      <c r="K30" s="28"/>
    </row>
    <row r="31" spans="1:11" ht="16.5">
      <c r="A31" s="203"/>
      <c r="B31" s="141"/>
      <c r="C31" s="228"/>
      <c r="D31" s="228"/>
      <c r="E31" s="242"/>
      <c r="F31" s="237"/>
      <c r="G31" s="237"/>
      <c r="H31" s="237"/>
      <c r="I31" s="237"/>
      <c r="J31" s="230" t="str">
        <f>Identitas!E21&amp;","&amp;Identitas!H41&amp;""</f>
        <v>Banyumas,10 Desember 2023</v>
      </c>
      <c r="K31" s="261"/>
    </row>
    <row r="32" spans="1:11" ht="16.5">
      <c r="A32" s="203"/>
      <c r="B32" s="28"/>
      <c r="C32" s="230" t="s">
        <v>364</v>
      </c>
      <c r="D32" s="237"/>
      <c r="E32" s="228"/>
      <c r="F32" s="230" t="s">
        <v>235</v>
      </c>
      <c r="G32" s="237"/>
      <c r="H32" s="237"/>
      <c r="I32" s="237"/>
      <c r="J32" s="229" t="s">
        <v>236</v>
      </c>
      <c r="K32" s="237"/>
    </row>
    <row r="33" spans="1:11" ht="16.5">
      <c r="A33" s="203"/>
      <c r="B33" s="28"/>
      <c r="C33" s="230"/>
      <c r="D33" s="237"/>
      <c r="E33" s="228"/>
      <c r="F33" s="230"/>
      <c r="G33" s="229"/>
      <c r="H33" s="237"/>
      <c r="I33" s="237"/>
      <c r="J33" s="237"/>
      <c r="K33" s="237"/>
    </row>
    <row r="34" spans="1:11" ht="16.5">
      <c r="A34" s="203"/>
      <c r="B34" s="28"/>
      <c r="C34" s="230"/>
      <c r="D34" s="237"/>
      <c r="E34" s="228"/>
      <c r="F34" s="230"/>
      <c r="G34" s="252"/>
      <c r="H34" s="237"/>
      <c r="I34" s="237"/>
      <c r="J34" s="237"/>
      <c r="K34" s="237"/>
    </row>
    <row r="35" spans="1:11" ht="16.5">
      <c r="A35" s="203"/>
      <c r="B35" s="28"/>
      <c r="C35" s="231" t="str">
        <f>Identitas!E4&amp;""</f>
        <v>Drs. ............</v>
      </c>
      <c r="D35" s="238"/>
      <c r="E35" s="243"/>
      <c r="F35" s="231" t="str">
        <f>Identitas!E24&amp;""</f>
        <v>Hariyanto, S.TP., MP.</v>
      </c>
      <c r="G35" s="238"/>
      <c r="H35" s="238"/>
      <c r="I35" s="238"/>
      <c r="J35" s="231" t="e">
        <f>Identitas!#REF!&amp;""</f>
        <v>#REF!</v>
      </c>
      <c r="K35" s="237"/>
    </row>
    <row r="36" spans="1:11" ht="16.5">
      <c r="A36" s="203"/>
      <c r="B36" s="28"/>
      <c r="C36" s="232" t="str">
        <f>"NIP. "&amp;Identitas!E5&amp;""</f>
        <v>NIP. 19..........................</v>
      </c>
      <c r="D36" s="237"/>
      <c r="E36" s="244"/>
      <c r="F36" s="249" t="str">
        <f>"NIP. "&amp;Identitas!E25&amp;""</f>
        <v>NIP. 19711012 199802 1 002</v>
      </c>
      <c r="G36" s="237"/>
      <c r="H36" s="237"/>
      <c r="I36" s="237"/>
      <c r="J36" s="249" t="e">
        <f>"NIP. "&amp;Identitas!#REF!&amp;""</f>
        <v>#REF!</v>
      </c>
      <c r="K36" s="237"/>
    </row>
    <row r="37" spans="1:11">
      <c r="A37" s="203"/>
      <c r="B37" s="203"/>
      <c r="C37" s="216"/>
      <c r="D37" s="203"/>
      <c r="E37" s="203"/>
      <c r="F37" s="203"/>
      <c r="G37" s="203"/>
      <c r="H37" s="203"/>
      <c r="I37" s="203"/>
      <c r="J37" s="203"/>
      <c r="K37" s="203"/>
    </row>
  </sheetData>
  <protectedRanges>
    <protectedRange sqref="C16:C27" name="Range2_2"/>
    <protectedRange sqref="D16:E27 H16:H27" name="Range1_2"/>
  </protectedRanges>
  <mergeCells count="2">
    <mergeCell ref="B3:K3"/>
    <mergeCell ref="B4:K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N51"/>
  <sheetViews>
    <sheetView showGridLines="0" workbookViewId="0"/>
  </sheetViews>
  <sheetFormatPr defaultRowHeight="15"/>
  <cols>
    <col min="1" max="1" width="6.28515625" customWidth="1"/>
    <col min="2" max="2" width="1.7109375" customWidth="1"/>
    <col min="3" max="3" width="27.85546875" customWidth="1"/>
    <col min="4" max="5" width="5.140625" customWidth="1"/>
    <col min="6" max="6" width="34" customWidth="1"/>
    <col min="7" max="8" width="6" customWidth="1"/>
    <col min="9" max="9" width="7.5703125" customWidth="1"/>
    <col min="10" max="10" width="7" customWidth="1"/>
    <col min="11" max="11" width="1.7109375" customWidth="1"/>
    <col min="12" max="12" width="7.42578125" customWidth="1"/>
    <col min="13" max="14" width="9.140625" customWidth="1"/>
  </cols>
  <sheetData>
    <row r="1" spans="1:14" ht="30.75" customHeight="1">
      <c r="A1" s="262"/>
      <c r="B1" s="262"/>
      <c r="C1" s="262"/>
      <c r="D1" s="262"/>
      <c r="E1" s="262"/>
      <c r="F1" s="263"/>
      <c r="G1" s="263"/>
      <c r="H1" s="263"/>
      <c r="I1" s="263"/>
      <c r="J1" s="263"/>
      <c r="K1" s="263"/>
      <c r="L1" s="263"/>
      <c r="M1" s="298"/>
      <c r="N1" s="298"/>
    </row>
    <row r="2" spans="1:14" ht="16.5" thickBot="1">
      <c r="A2" s="262"/>
      <c r="B2" s="264"/>
      <c r="C2" s="717"/>
      <c r="D2" s="717"/>
      <c r="E2" s="717"/>
      <c r="F2" s="717"/>
      <c r="G2" s="717"/>
      <c r="H2" s="717"/>
      <c r="I2" s="717"/>
      <c r="J2" s="717"/>
      <c r="K2" s="264"/>
      <c r="L2" s="262"/>
    </row>
    <row r="3" spans="1:14" ht="16.5" thickTop="1">
      <c r="A3" s="262"/>
      <c r="B3" s="264"/>
      <c r="C3" s="265"/>
      <c r="D3" s="266"/>
      <c r="E3" s="266"/>
      <c r="F3" s="266"/>
      <c r="G3" s="266"/>
      <c r="H3" s="266"/>
      <c r="I3" s="266"/>
      <c r="J3" s="267"/>
      <c r="K3" s="264"/>
      <c r="L3" s="262"/>
    </row>
    <row r="4" spans="1:14" ht="15.75">
      <c r="A4" s="262"/>
      <c r="B4" s="264"/>
      <c r="C4" s="268"/>
      <c r="D4" s="264"/>
      <c r="E4" s="264"/>
      <c r="F4" s="264"/>
      <c r="G4" s="264"/>
      <c r="H4" s="264"/>
      <c r="I4" s="264"/>
      <c r="J4" s="269"/>
      <c r="K4" s="264"/>
      <c r="L4" s="262"/>
    </row>
    <row r="5" spans="1:14" ht="15.75">
      <c r="A5" s="262"/>
      <c r="B5" s="264"/>
      <c r="C5" s="268"/>
      <c r="D5" s="264"/>
      <c r="E5" s="264"/>
      <c r="F5" s="264"/>
      <c r="G5" s="264"/>
      <c r="H5" s="264"/>
      <c r="I5" s="264"/>
      <c r="J5" s="269"/>
      <c r="K5" s="264"/>
      <c r="L5" s="262"/>
    </row>
    <row r="6" spans="1:14" ht="15.75">
      <c r="A6" s="262"/>
      <c r="B6" s="264"/>
      <c r="C6" s="268"/>
      <c r="D6" s="264"/>
      <c r="E6" s="264"/>
      <c r="F6" s="264"/>
      <c r="G6" s="264"/>
      <c r="H6" s="264"/>
      <c r="I6" s="264"/>
      <c r="J6" s="269"/>
      <c r="K6" s="264"/>
      <c r="L6" s="262"/>
    </row>
    <row r="7" spans="1:14" ht="15.75">
      <c r="A7" s="262"/>
      <c r="B7" s="264"/>
      <c r="C7" s="268"/>
      <c r="D7" s="264"/>
      <c r="E7" s="264"/>
      <c r="F7" s="264"/>
      <c r="G7" s="264"/>
      <c r="H7" s="264"/>
      <c r="I7" s="264"/>
      <c r="J7" s="269"/>
      <c r="K7" s="264"/>
      <c r="L7" s="262"/>
    </row>
    <row r="8" spans="1:14" ht="15.75">
      <c r="A8" s="262"/>
      <c r="B8" s="264"/>
      <c r="C8" s="268"/>
      <c r="D8" s="264"/>
      <c r="E8" s="264"/>
      <c r="F8" s="264"/>
      <c r="G8" s="264"/>
      <c r="H8" s="264"/>
      <c r="I8" s="264"/>
      <c r="J8" s="269"/>
      <c r="K8" s="264"/>
      <c r="L8" s="262"/>
    </row>
    <row r="9" spans="1:14" ht="15.75">
      <c r="A9" s="262"/>
      <c r="B9" s="264"/>
      <c r="C9" s="268"/>
      <c r="D9" s="264"/>
      <c r="E9" s="264"/>
      <c r="F9" s="264"/>
      <c r="G9" s="264"/>
      <c r="H9" s="264"/>
      <c r="I9" s="264"/>
      <c r="J9" s="269"/>
      <c r="K9" s="264"/>
      <c r="L9" s="262"/>
    </row>
    <row r="10" spans="1:14" ht="15.75">
      <c r="A10" s="262"/>
      <c r="B10" s="264"/>
      <c r="C10" s="268"/>
      <c r="D10" s="264"/>
      <c r="E10" s="264"/>
      <c r="F10" s="264"/>
      <c r="G10" s="264"/>
      <c r="H10" s="264"/>
      <c r="I10" s="264"/>
      <c r="J10" s="269"/>
      <c r="K10" s="264"/>
      <c r="L10" s="262"/>
    </row>
    <row r="11" spans="1:14" ht="15.75">
      <c r="A11" s="262"/>
      <c r="B11" s="264"/>
      <c r="C11" s="268"/>
      <c r="D11" s="264"/>
      <c r="E11" s="264"/>
      <c r="F11" s="264"/>
      <c r="G11" s="264"/>
      <c r="H11" s="264"/>
      <c r="I11" s="264"/>
      <c r="J11" s="269"/>
      <c r="K11" s="264"/>
      <c r="L11" s="262"/>
    </row>
    <row r="12" spans="1:14" ht="15.75">
      <c r="A12" s="262"/>
      <c r="B12" s="264"/>
      <c r="C12" s="268"/>
      <c r="D12" s="264"/>
      <c r="E12" s="264"/>
      <c r="F12" s="264"/>
      <c r="G12" s="264"/>
      <c r="H12" s="264"/>
      <c r="I12" s="264"/>
      <c r="J12" s="269"/>
      <c r="K12" s="264"/>
      <c r="L12" s="262"/>
    </row>
    <row r="13" spans="1:14" ht="15.75">
      <c r="A13" s="262"/>
      <c r="B13" s="264"/>
      <c r="C13" s="268"/>
      <c r="D13" s="264"/>
      <c r="E13" s="264"/>
      <c r="F13" s="264"/>
      <c r="G13" s="264"/>
      <c r="H13" s="264"/>
      <c r="I13" s="264"/>
      <c r="J13" s="269"/>
      <c r="K13" s="264"/>
      <c r="L13" s="262"/>
    </row>
    <row r="14" spans="1:14" ht="15.75">
      <c r="A14" s="262"/>
      <c r="B14" s="264"/>
      <c r="C14" s="268"/>
      <c r="D14" s="264"/>
      <c r="E14" s="264"/>
      <c r="F14" s="264"/>
      <c r="G14" s="264"/>
      <c r="H14" s="264"/>
      <c r="I14" s="264"/>
      <c r="J14" s="269"/>
      <c r="K14" s="264"/>
      <c r="L14" s="262"/>
    </row>
    <row r="15" spans="1:14" ht="15.75">
      <c r="A15" s="262"/>
      <c r="B15" s="264"/>
      <c r="C15" s="268"/>
      <c r="D15" s="264"/>
      <c r="E15" s="264"/>
      <c r="F15" s="264"/>
      <c r="G15" s="264"/>
      <c r="H15" s="264"/>
      <c r="I15" s="264"/>
      <c r="J15" s="269"/>
      <c r="K15" s="264"/>
      <c r="L15" s="262"/>
    </row>
    <row r="16" spans="1:14" ht="25.5">
      <c r="A16" s="262"/>
      <c r="B16" s="264"/>
      <c r="C16" s="718" t="s">
        <v>365</v>
      </c>
      <c r="D16" s="719"/>
      <c r="E16" s="719"/>
      <c r="F16" s="719"/>
      <c r="G16" s="719"/>
      <c r="H16" s="719"/>
      <c r="I16" s="719"/>
      <c r="J16" s="720"/>
      <c r="K16" s="270"/>
      <c r="L16" s="262"/>
    </row>
    <row r="17" spans="1:12" ht="18.75">
      <c r="A17" s="262"/>
      <c r="B17" s="264"/>
      <c r="C17" s="721" t="s">
        <v>366</v>
      </c>
      <c r="D17" s="722"/>
      <c r="E17" s="722"/>
      <c r="F17" s="722"/>
      <c r="G17" s="722"/>
      <c r="H17" s="722"/>
      <c r="I17" s="722"/>
      <c r="J17" s="723"/>
      <c r="K17" s="270"/>
      <c r="L17" s="262"/>
    </row>
    <row r="18" spans="1:12" ht="15.75">
      <c r="A18" s="262"/>
      <c r="B18" s="264"/>
      <c r="C18" s="724" t="s">
        <v>367</v>
      </c>
      <c r="D18" s="725"/>
      <c r="E18" s="725"/>
      <c r="F18" s="725"/>
      <c r="G18" s="725"/>
      <c r="H18" s="725"/>
      <c r="I18" s="725"/>
      <c r="J18" s="726"/>
      <c r="K18" s="270"/>
      <c r="L18" s="262"/>
    </row>
    <row r="19" spans="1:12" ht="21">
      <c r="A19" s="262"/>
      <c r="B19" s="264"/>
      <c r="C19" s="271"/>
      <c r="D19" s="272"/>
      <c r="E19" s="272"/>
      <c r="F19" s="272"/>
      <c r="G19" s="272"/>
      <c r="H19" s="272"/>
      <c r="I19" s="272"/>
      <c r="J19" s="273"/>
      <c r="K19" s="270"/>
      <c r="L19" s="262"/>
    </row>
    <row r="20" spans="1:12" ht="21">
      <c r="A20" s="262"/>
      <c r="B20" s="264"/>
      <c r="C20" s="271"/>
      <c r="D20" s="272"/>
      <c r="E20" s="272"/>
      <c r="F20" s="272"/>
      <c r="G20" s="272"/>
      <c r="H20" s="272"/>
      <c r="I20" s="272"/>
      <c r="J20" s="273"/>
      <c r="K20" s="270"/>
      <c r="L20" s="262"/>
    </row>
    <row r="21" spans="1:12" ht="21">
      <c r="A21" s="262"/>
      <c r="B21" s="264"/>
      <c r="C21" s="271"/>
      <c r="D21" s="272"/>
      <c r="E21" s="272"/>
      <c r="F21" s="272"/>
      <c r="G21" s="272"/>
      <c r="H21" s="272"/>
      <c r="I21" s="272"/>
      <c r="J21" s="273"/>
      <c r="K21" s="270"/>
      <c r="L21" s="262"/>
    </row>
    <row r="22" spans="1:12" ht="15.75">
      <c r="A22" s="262"/>
      <c r="B22" s="264"/>
      <c r="C22" s="274"/>
      <c r="D22" s="275"/>
      <c r="E22" s="275"/>
      <c r="F22" s="275"/>
      <c r="G22" s="275"/>
      <c r="H22" s="275"/>
      <c r="I22" s="275"/>
      <c r="J22" s="276"/>
      <c r="K22" s="275"/>
      <c r="L22" s="262"/>
    </row>
    <row r="23" spans="1:12" ht="15.75">
      <c r="A23" s="262"/>
      <c r="B23" s="264"/>
      <c r="C23" s="274"/>
      <c r="D23" s="275"/>
      <c r="E23" s="275"/>
      <c r="F23" s="275"/>
      <c r="G23" s="275"/>
      <c r="H23" s="275"/>
      <c r="I23" s="275"/>
      <c r="J23" s="276"/>
      <c r="K23" s="275"/>
      <c r="L23" s="262"/>
    </row>
    <row r="24" spans="1:12" ht="18.75">
      <c r="A24" s="262"/>
      <c r="B24" s="264"/>
      <c r="C24" s="727" t="s">
        <v>368</v>
      </c>
      <c r="D24" s="728"/>
      <c r="E24" s="728"/>
      <c r="F24" s="728"/>
      <c r="G24" s="728"/>
      <c r="H24" s="728"/>
      <c r="I24" s="728"/>
      <c r="J24" s="729"/>
      <c r="K24" s="277"/>
      <c r="L24" s="262"/>
    </row>
    <row r="25" spans="1:12" ht="18.75">
      <c r="A25" s="262"/>
      <c r="B25" s="264"/>
      <c r="C25" s="730" t="str">
        <f>Identitas!C41&amp;" s.d "&amp;Identitas!E41&amp;""</f>
        <v>01 Januari 2023 s.d 31 Desember 2023</v>
      </c>
      <c r="D25" s="731"/>
      <c r="E25" s="731"/>
      <c r="F25" s="731"/>
      <c r="G25" s="731"/>
      <c r="H25" s="731"/>
      <c r="I25" s="731"/>
      <c r="J25" s="732"/>
      <c r="K25" s="277"/>
      <c r="L25" s="262"/>
    </row>
    <row r="26" spans="1:12" ht="21">
      <c r="A26" s="262"/>
      <c r="B26" s="264"/>
      <c r="C26" s="706"/>
      <c r="D26" s="707"/>
      <c r="E26" s="707"/>
      <c r="F26" s="707"/>
      <c r="G26" s="707"/>
      <c r="H26" s="707"/>
      <c r="I26" s="707"/>
      <c r="J26" s="708"/>
      <c r="K26" s="277"/>
      <c r="L26" s="262"/>
    </row>
    <row r="27" spans="1:12" ht="21">
      <c r="A27" s="262"/>
      <c r="B27" s="264"/>
      <c r="C27" s="278"/>
      <c r="D27" s="279"/>
      <c r="E27" s="279"/>
      <c r="F27" s="279"/>
      <c r="G27" s="279"/>
      <c r="H27" s="279"/>
      <c r="I27" s="279"/>
      <c r="J27" s="280"/>
      <c r="K27" s="279"/>
      <c r="L27" s="262"/>
    </row>
    <row r="28" spans="1:12" ht="21">
      <c r="A28" s="262"/>
      <c r="B28" s="264"/>
      <c r="C28" s="278"/>
      <c r="D28" s="279"/>
      <c r="E28" s="279"/>
      <c r="F28" s="279"/>
      <c r="G28" s="279"/>
      <c r="H28" s="279"/>
      <c r="I28" s="279"/>
      <c r="J28" s="280"/>
      <c r="K28" s="279"/>
      <c r="L28" s="262"/>
    </row>
    <row r="29" spans="1:12" ht="21">
      <c r="A29" s="262"/>
      <c r="B29" s="264"/>
      <c r="C29" s="278"/>
      <c r="D29" s="279"/>
      <c r="E29" s="279"/>
      <c r="F29" s="279"/>
      <c r="G29" s="279"/>
      <c r="H29" s="279"/>
      <c r="I29" s="279"/>
      <c r="J29" s="280"/>
      <c r="K29" s="279"/>
      <c r="L29" s="262"/>
    </row>
    <row r="30" spans="1:12" ht="21">
      <c r="A30" s="262"/>
      <c r="B30" s="264"/>
      <c r="C30" s="278"/>
      <c r="D30" s="279"/>
      <c r="E30" s="279"/>
      <c r="F30" s="279"/>
      <c r="G30" s="279"/>
      <c r="H30" s="279"/>
      <c r="I30" s="279"/>
      <c r="J30" s="280"/>
      <c r="K30" s="279"/>
      <c r="L30" s="262"/>
    </row>
    <row r="31" spans="1:12" ht="21">
      <c r="A31" s="262"/>
      <c r="B31" s="264"/>
      <c r="C31" s="278"/>
      <c r="D31" s="279"/>
      <c r="E31" s="279"/>
      <c r="F31" s="279"/>
      <c r="G31" s="279"/>
      <c r="H31" s="279"/>
      <c r="I31" s="279"/>
      <c r="J31" s="280"/>
      <c r="K31" s="279"/>
      <c r="L31" s="262"/>
    </row>
    <row r="32" spans="1:12" ht="20.25">
      <c r="A32" s="262"/>
      <c r="B32" s="264"/>
      <c r="C32" s="396" t="s">
        <v>249</v>
      </c>
      <c r="D32" s="397" t="s">
        <v>4</v>
      </c>
      <c r="E32" s="398" t="str">
        <f>Identitas!E4&amp;""</f>
        <v>Drs. ............</v>
      </c>
      <c r="F32" s="399"/>
      <c r="G32" s="399"/>
      <c r="H32" s="399"/>
      <c r="I32" s="399"/>
      <c r="J32" s="281"/>
      <c r="K32" s="282"/>
      <c r="L32" s="262"/>
    </row>
    <row r="33" spans="1:12" ht="18.75">
      <c r="A33" s="262"/>
      <c r="B33" s="264"/>
      <c r="C33" s="396" t="s">
        <v>29</v>
      </c>
      <c r="D33" s="397" t="s">
        <v>4</v>
      </c>
      <c r="E33" s="400" t="str">
        <f>Identitas!E5&amp;""</f>
        <v>19..........................</v>
      </c>
      <c r="F33" s="399"/>
      <c r="G33" s="399"/>
      <c r="H33" s="399"/>
      <c r="I33" s="399"/>
      <c r="J33" s="281"/>
      <c r="K33" s="282"/>
      <c r="L33" s="262"/>
    </row>
    <row r="34" spans="1:12" ht="18.75">
      <c r="A34" s="262"/>
      <c r="B34" s="264"/>
      <c r="C34" s="396" t="s">
        <v>18</v>
      </c>
      <c r="D34" s="397" t="s">
        <v>4</v>
      </c>
      <c r="E34" s="400" t="str">
        <f>Identitas!E8&amp;" / "&amp;Identitas!F8&amp;""</f>
        <v>Pembina Tk I / IV b</v>
      </c>
      <c r="F34" s="399"/>
      <c r="G34" s="399"/>
      <c r="H34" s="399"/>
      <c r="I34" s="399"/>
      <c r="J34" s="276"/>
      <c r="K34" s="275"/>
      <c r="L34" s="262"/>
    </row>
    <row r="35" spans="1:12" ht="18.75">
      <c r="A35" s="262"/>
      <c r="B35" s="264"/>
      <c r="C35" s="396" t="s">
        <v>9</v>
      </c>
      <c r="D35" s="397" t="s">
        <v>4</v>
      </c>
      <c r="E35" s="400" t="str">
        <f>'[1]00-DATA'!E10&amp;""</f>
        <v>Kepala Sekolah</v>
      </c>
      <c r="F35" s="399"/>
      <c r="G35" s="399"/>
      <c r="H35" s="399"/>
      <c r="I35" s="399"/>
      <c r="J35" s="276"/>
      <c r="K35" s="275"/>
      <c r="L35" s="262"/>
    </row>
    <row r="36" spans="1:12" ht="18.75">
      <c r="A36" s="262"/>
      <c r="B36" s="264"/>
      <c r="C36" s="396" t="s">
        <v>369</v>
      </c>
      <c r="D36" s="397" t="s">
        <v>4</v>
      </c>
      <c r="E36" s="709" t="str">
        <f>Identitas!C22&amp;" "&amp;Identitas!E22&amp;""</f>
        <v>Provinsi Jawa Tengah</v>
      </c>
      <c r="F36" s="710"/>
      <c r="G36" s="710"/>
      <c r="H36" s="710"/>
      <c r="I36" s="710"/>
      <c r="J36" s="276"/>
      <c r="K36" s="275"/>
      <c r="L36" s="262"/>
    </row>
    <row r="37" spans="1:12" ht="18.75">
      <c r="A37" s="262"/>
      <c r="B37" s="264"/>
      <c r="C37" s="401"/>
      <c r="D37" s="402"/>
      <c r="E37" s="710"/>
      <c r="F37" s="710"/>
      <c r="G37" s="710"/>
      <c r="H37" s="710"/>
      <c r="I37" s="710"/>
      <c r="J37" s="283"/>
      <c r="K37" s="284"/>
      <c r="L37" s="262"/>
    </row>
    <row r="38" spans="1:12" ht="18.75">
      <c r="A38" s="262"/>
      <c r="B38" s="264"/>
      <c r="C38" s="285"/>
      <c r="D38" s="286"/>
      <c r="E38" s="286"/>
      <c r="F38" s="287"/>
      <c r="G38" s="287"/>
      <c r="H38" s="287"/>
      <c r="I38" s="287"/>
      <c r="J38" s="283"/>
      <c r="K38" s="284"/>
      <c r="L38" s="262"/>
    </row>
    <row r="39" spans="1:12" ht="18.75">
      <c r="A39" s="262"/>
      <c r="B39" s="264"/>
      <c r="C39" s="288"/>
      <c r="D39" s="289"/>
      <c r="E39" s="289"/>
      <c r="F39" s="290"/>
      <c r="G39" s="290"/>
      <c r="H39" s="290"/>
      <c r="I39" s="290"/>
      <c r="J39" s="276"/>
      <c r="K39" s="275"/>
      <c r="L39" s="262"/>
    </row>
    <row r="40" spans="1:12" ht="18.75">
      <c r="A40" s="262"/>
      <c r="B40" s="264"/>
      <c r="C40" s="288"/>
      <c r="D40" s="289"/>
      <c r="E40" s="289"/>
      <c r="F40" s="290"/>
      <c r="G40" s="290"/>
      <c r="H40" s="290"/>
      <c r="I40" s="290"/>
      <c r="J40" s="276"/>
      <c r="K40" s="275"/>
      <c r="L40" s="262"/>
    </row>
    <row r="41" spans="1:12" ht="18.75">
      <c r="A41" s="262"/>
      <c r="B41" s="264"/>
      <c r="C41" s="288"/>
      <c r="D41" s="289"/>
      <c r="E41" s="289"/>
      <c r="F41" s="290"/>
      <c r="G41" s="290"/>
      <c r="H41" s="290"/>
      <c r="I41" s="290"/>
      <c r="J41" s="276"/>
      <c r="K41" s="275"/>
      <c r="L41" s="262"/>
    </row>
    <row r="42" spans="1:12" ht="18.75">
      <c r="A42" s="262"/>
      <c r="B42" s="264"/>
      <c r="C42" s="288"/>
      <c r="D42" s="289"/>
      <c r="E42" s="289"/>
      <c r="F42" s="290"/>
      <c r="G42" s="290"/>
      <c r="H42" s="290"/>
      <c r="I42" s="290"/>
      <c r="J42" s="276"/>
      <c r="K42" s="275"/>
      <c r="L42" s="262"/>
    </row>
    <row r="43" spans="1:12" ht="18.75">
      <c r="A43" s="262"/>
      <c r="B43" s="264"/>
      <c r="C43" s="288"/>
      <c r="D43" s="289"/>
      <c r="E43" s="289"/>
      <c r="F43" s="290"/>
      <c r="G43" s="290"/>
      <c r="H43" s="290"/>
      <c r="I43" s="290"/>
      <c r="J43" s="276"/>
      <c r="K43" s="275"/>
      <c r="L43" s="262"/>
    </row>
    <row r="44" spans="1:12" ht="20.25">
      <c r="A44" s="262"/>
      <c r="B44" s="264"/>
      <c r="C44" s="711" t="str">
        <f>IF(Identitas!C37=3,"PEMERINTAH "&amp;Identitas!C22&amp;" "&amp;Identitas!E22&amp;"",IF(Identitas!C37=2,"KEMENAG "&amp;Identitas!C21&amp;" "&amp;Identitas!E21&amp;"",IF(Identitas!C37=1,"PEMERINTAH "&amp;Identitas!C21&amp;" "&amp;Identitas!E21&amp;"","")))</f>
        <v>PEMERINTAH Provinsi Jawa Tengah</v>
      </c>
      <c r="D44" s="712"/>
      <c r="E44" s="712"/>
      <c r="F44" s="712"/>
      <c r="G44" s="712"/>
      <c r="H44" s="712"/>
      <c r="I44" s="712"/>
      <c r="J44" s="713"/>
      <c r="K44" s="275"/>
      <c r="L44" s="262"/>
    </row>
    <row r="45" spans="1:12" ht="20.25">
      <c r="A45" s="262"/>
      <c r="B45" s="264"/>
      <c r="C45" s="714" t="str">
        <f xml:space="preserve"> "TAHUN "&amp;Identitas!E15&amp;""</f>
        <v>TAHUN 2023</v>
      </c>
      <c r="D45" s="715"/>
      <c r="E45" s="715"/>
      <c r="F45" s="715"/>
      <c r="G45" s="715"/>
      <c r="H45" s="715"/>
      <c r="I45" s="715"/>
      <c r="J45" s="716"/>
      <c r="K45" s="275"/>
      <c r="L45" s="262"/>
    </row>
    <row r="46" spans="1:12" ht="18.75">
      <c r="A46" s="262"/>
      <c r="B46" s="264"/>
      <c r="C46" s="288"/>
      <c r="D46" s="289"/>
      <c r="E46" s="289"/>
      <c r="F46" s="290"/>
      <c r="G46" s="290"/>
      <c r="H46" s="290"/>
      <c r="I46" s="290"/>
      <c r="J46" s="276"/>
      <c r="K46" s="275"/>
      <c r="L46" s="262"/>
    </row>
    <row r="47" spans="1:12" ht="15.75">
      <c r="A47" s="262"/>
      <c r="B47" s="291"/>
      <c r="C47" s="292"/>
      <c r="D47" s="291"/>
      <c r="E47" s="291"/>
      <c r="F47" s="291"/>
      <c r="G47" s="291"/>
      <c r="H47" s="291"/>
      <c r="I47" s="291"/>
      <c r="J47" s="293"/>
      <c r="K47" s="291"/>
      <c r="L47" s="262"/>
    </row>
    <row r="48" spans="1:12" ht="16.5" thickBot="1">
      <c r="A48" s="262"/>
      <c r="B48" s="291"/>
      <c r="C48" s="294"/>
      <c r="D48" s="295"/>
      <c r="E48" s="295"/>
      <c r="F48" s="295"/>
      <c r="G48" s="295"/>
      <c r="H48" s="295"/>
      <c r="I48" s="295"/>
      <c r="J48" s="296"/>
      <c r="K48" s="291"/>
      <c r="L48" s="262"/>
    </row>
    <row r="49" spans="1:12" ht="16.5" thickTop="1">
      <c r="A49" s="262"/>
      <c r="B49" s="297"/>
      <c r="C49" s="291"/>
      <c r="D49" s="291"/>
      <c r="E49" s="291"/>
      <c r="F49" s="291"/>
      <c r="G49" s="291"/>
      <c r="H49" s="291"/>
      <c r="I49" s="291"/>
      <c r="J49" s="291"/>
      <c r="K49" s="291"/>
      <c r="L49" s="262"/>
    </row>
    <row r="50" spans="1:12" ht="15.75">
      <c r="A50" s="262"/>
      <c r="B50" s="262"/>
      <c r="C50" s="262"/>
      <c r="D50" s="262"/>
      <c r="E50" s="262"/>
      <c r="F50" s="262"/>
      <c r="G50" s="262"/>
      <c r="H50" s="262"/>
      <c r="I50" s="262"/>
      <c r="J50" s="262"/>
      <c r="K50" s="262"/>
      <c r="L50" s="262"/>
    </row>
    <row r="51" spans="1:12" ht="15.75">
      <c r="A51" s="262"/>
      <c r="B51" s="262"/>
      <c r="C51" s="262"/>
      <c r="D51" s="262"/>
      <c r="E51" s="262"/>
      <c r="F51" s="262"/>
      <c r="G51" s="262"/>
      <c r="H51" s="262"/>
      <c r="I51" s="262"/>
      <c r="J51" s="262"/>
      <c r="K51" s="262"/>
      <c r="L51" s="262"/>
    </row>
  </sheetData>
  <mergeCells count="10">
    <mergeCell ref="C26:J26"/>
    <mergeCell ref="E36:I37"/>
    <mergeCell ref="C44:J44"/>
    <mergeCell ref="C45:J45"/>
    <mergeCell ref="C2:J2"/>
    <mergeCell ref="C16:J16"/>
    <mergeCell ref="C17:J17"/>
    <mergeCell ref="C18:J18"/>
    <mergeCell ref="C24:J24"/>
    <mergeCell ref="C25:J25"/>
  </mergeCells>
  <pageMargins left="0.7" right="0.7" top="0.75" bottom="0.75" header="0.3" footer="0.3"/>
  <pageSetup paperSize="9" scale="85" orientation="portrait" horizontalDpi="4294967293"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F55"/>
  <sheetViews>
    <sheetView workbookViewId="0">
      <selection activeCell="B1" sqref="B1"/>
    </sheetView>
  </sheetViews>
  <sheetFormatPr defaultRowHeight="15"/>
  <cols>
    <col min="1" max="1" width="4.140625" customWidth="1"/>
    <col min="2" max="2" width="6.140625" customWidth="1"/>
    <col min="3" max="3" width="20.5703125" customWidth="1"/>
    <col min="4" max="4" width="25" customWidth="1"/>
    <col min="5" max="5" width="18.85546875" customWidth="1"/>
    <col min="6" max="6" width="17.85546875" customWidth="1"/>
  </cols>
  <sheetData>
    <row r="1" spans="1:6" ht="37.5" customHeight="1">
      <c r="A1" s="299"/>
      <c r="B1" s="300" t="str">
        <f>'[1]00-DATA'!M2</f>
        <v>SMK</v>
      </c>
      <c r="C1" s="301" t="str">
        <f>'[1]00-DATA'!F9&amp;""</f>
        <v>5)a</v>
      </c>
      <c r="D1" s="299"/>
      <c r="E1" s="299"/>
      <c r="F1" s="302"/>
    </row>
    <row r="2" spans="1:6">
      <c r="A2" s="299"/>
      <c r="B2" s="303">
        <f>'[1]00-DATA'!L18</f>
        <v>0</v>
      </c>
      <c r="C2" s="304"/>
      <c r="D2" s="304"/>
      <c r="E2" s="304"/>
      <c r="F2" s="305"/>
    </row>
    <row r="3" spans="1:6" ht="15.75">
      <c r="A3" s="299"/>
      <c r="B3" s="598" t="s">
        <v>370</v>
      </c>
      <c r="C3" s="598"/>
      <c r="D3" s="598"/>
      <c r="E3" s="598"/>
      <c r="F3" s="598"/>
    </row>
    <row r="4" spans="1:6" ht="15.75">
      <c r="A4" s="299"/>
      <c r="B4" s="598" t="s">
        <v>371</v>
      </c>
      <c r="C4" s="598"/>
      <c r="D4" s="598"/>
      <c r="E4" s="598"/>
      <c r="F4" s="598"/>
    </row>
    <row r="5" spans="1:6" ht="8.25" customHeight="1">
      <c r="A5" s="299"/>
      <c r="B5" s="1"/>
      <c r="C5" s="1"/>
      <c r="D5" s="1"/>
      <c r="E5" s="1"/>
      <c r="F5" s="1"/>
    </row>
    <row r="6" spans="1:6">
      <c r="A6" s="299"/>
      <c r="B6" s="306"/>
      <c r="C6" s="307" t="s">
        <v>372</v>
      </c>
      <c r="D6" s="304"/>
      <c r="E6" s="304"/>
      <c r="F6" s="305"/>
    </row>
    <row r="7" spans="1:6" ht="5.25" customHeight="1">
      <c r="A7" s="299"/>
      <c r="B7" s="306"/>
      <c r="C7" s="308"/>
      <c r="D7" s="304"/>
      <c r="E7" s="304"/>
      <c r="F7" s="305"/>
    </row>
    <row r="8" spans="1:6">
      <c r="A8" s="309"/>
      <c r="B8" s="2" t="s">
        <v>2</v>
      </c>
      <c r="C8" s="3" t="s">
        <v>249</v>
      </c>
      <c r="D8" s="4" t="s">
        <v>4</v>
      </c>
      <c r="E8" s="13" t="str">
        <f>Identitas!E4&amp;""</f>
        <v>Drs. ............</v>
      </c>
      <c r="F8" s="13"/>
    </row>
    <row r="9" spans="1:6">
      <c r="A9" s="309"/>
      <c r="B9" s="2"/>
      <c r="C9" s="3" t="s">
        <v>5</v>
      </c>
      <c r="D9" s="4" t="s">
        <v>4</v>
      </c>
      <c r="E9" s="13" t="str">
        <f>Identitas!E5&amp;""</f>
        <v>19..........................</v>
      </c>
      <c r="F9" s="13"/>
    </row>
    <row r="10" spans="1:6">
      <c r="A10" s="309"/>
      <c r="B10" s="2"/>
      <c r="C10" s="3" t="s">
        <v>7</v>
      </c>
      <c r="D10" s="4" t="s">
        <v>4</v>
      </c>
      <c r="E10" s="13" t="str">
        <f>Identitas!E7&amp;""</f>
        <v>Cilacap, 02 Maret 1965</v>
      </c>
      <c r="F10" s="13"/>
    </row>
    <row r="11" spans="1:6">
      <c r="A11" s="309"/>
      <c r="B11" s="2"/>
      <c r="C11" s="3" t="s">
        <v>18</v>
      </c>
      <c r="D11" s="4" t="s">
        <v>4</v>
      </c>
      <c r="E11" s="13" t="str">
        <f>Identitas!E8&amp;" / "&amp;Identitas!F8&amp;""</f>
        <v>Pembina Tk I / IV b</v>
      </c>
      <c r="F11" s="13"/>
    </row>
    <row r="12" spans="1:6">
      <c r="A12" s="309"/>
      <c r="B12" s="2"/>
      <c r="C12" s="3" t="s">
        <v>225</v>
      </c>
      <c r="D12" s="4" t="s">
        <v>4</v>
      </c>
      <c r="E12" s="13" t="str">
        <f>Identitas!E9&amp;""</f>
        <v>Kepala Sekolah</v>
      </c>
      <c r="F12" s="13"/>
    </row>
    <row r="13" spans="1:6">
      <c r="A13" s="309"/>
      <c r="B13" s="2"/>
      <c r="C13" s="3" t="s">
        <v>11</v>
      </c>
      <c r="D13" s="4" t="s">
        <v>4</v>
      </c>
      <c r="E13" s="13" t="str">
        <f>Identitas!E10&amp;""</f>
        <v xml:space="preserve">33 th, 10 bln </v>
      </c>
      <c r="F13" s="13"/>
    </row>
    <row r="14" spans="1:6">
      <c r="A14" s="309"/>
      <c r="B14" s="2"/>
      <c r="C14" s="3" t="s">
        <v>12</v>
      </c>
      <c r="D14" s="4" t="s">
        <v>4</v>
      </c>
      <c r="E14" s="13" t="str">
        <f>Identitas!E11&amp;""</f>
        <v>Laki-laki</v>
      </c>
      <c r="F14" s="13"/>
    </row>
    <row r="15" spans="1:6">
      <c r="A15" s="309"/>
      <c r="B15" s="2"/>
      <c r="C15" s="3" t="s">
        <v>13</v>
      </c>
      <c r="D15" s="4" t="s">
        <v>4</v>
      </c>
      <c r="E15" s="13" t="str">
        <f>Identitas!E12&amp;""</f>
        <v>S 2</v>
      </c>
      <c r="F15" s="13"/>
    </row>
    <row r="16" spans="1:6">
      <c r="A16" s="309"/>
      <c r="B16" s="2"/>
      <c r="C16" s="3" t="s">
        <v>14</v>
      </c>
      <c r="D16" s="4" t="s">
        <v>4</v>
      </c>
      <c r="E16" s="13" t="str">
        <f>Identitas!E13&amp;""</f>
        <v>Guru Mapel Teknik Bangunan</v>
      </c>
      <c r="F16" s="13"/>
    </row>
    <row r="17" spans="1:6">
      <c r="A17" s="309"/>
      <c r="B17" s="2"/>
      <c r="C17" s="3" t="s">
        <v>15</v>
      </c>
      <c r="D17" s="4" t="s">
        <v>4</v>
      </c>
      <c r="E17" s="13" t="str">
        <f>Identitas!E14&amp;""</f>
        <v>1 Januari 2014</v>
      </c>
      <c r="F17" s="13"/>
    </row>
    <row r="18" spans="1:6">
      <c r="A18" s="309"/>
      <c r="B18" s="2"/>
      <c r="C18" s="3" t="s">
        <v>373</v>
      </c>
      <c r="D18" s="4" t="s">
        <v>4</v>
      </c>
      <c r="E18" s="13" t="str">
        <f>Identitas!E15&amp;""</f>
        <v>2023</v>
      </c>
      <c r="F18" s="13"/>
    </row>
    <row r="19" spans="1:6" ht="5.25" customHeight="1">
      <c r="A19" s="309"/>
      <c r="B19" s="2"/>
      <c r="C19" s="3"/>
      <c r="D19" s="4"/>
      <c r="E19" s="13"/>
      <c r="F19" s="13"/>
    </row>
    <row r="20" spans="1:6">
      <c r="A20" s="309"/>
      <c r="B20" s="2" t="s">
        <v>17</v>
      </c>
      <c r="C20" s="3" t="s">
        <v>20</v>
      </c>
      <c r="D20" s="4" t="s">
        <v>4</v>
      </c>
      <c r="E20" s="13" t="str">
        <f>Identitas!E17&amp;""</f>
        <v>SMK Negeri 1 ..............</v>
      </c>
      <c r="F20" s="13"/>
    </row>
    <row r="21" spans="1:6">
      <c r="A21" s="309"/>
      <c r="B21" s="2"/>
      <c r="C21" s="3" t="s">
        <v>21</v>
      </c>
      <c r="D21" s="4" t="s">
        <v>4</v>
      </c>
      <c r="E21" s="13" t="str">
        <f>Identitas!E18&amp;""</f>
        <v>-</v>
      </c>
      <c r="F21" s="13"/>
    </row>
    <row r="22" spans="1:6">
      <c r="A22" s="309"/>
      <c r="B22" s="2"/>
      <c r="C22" s="3" t="s">
        <v>23</v>
      </c>
      <c r="D22" s="4" t="s">
        <v>4</v>
      </c>
      <c r="E22" s="13" t="str">
        <f>Identitas!E19&amp;""</f>
        <v>B................</v>
      </c>
      <c r="F22" s="13"/>
    </row>
    <row r="23" spans="1:6">
      <c r="A23" s="309"/>
      <c r="B23" s="2"/>
      <c r="C23" s="3" t="s">
        <v>24</v>
      </c>
      <c r="D23" s="4" t="s">
        <v>4</v>
      </c>
      <c r="E23" s="13" t="str">
        <f>Identitas!E20&amp;""</f>
        <v>.....................</v>
      </c>
      <c r="F23" s="13"/>
    </row>
    <row r="24" spans="1:6">
      <c r="A24" s="309"/>
      <c r="B24" s="2"/>
      <c r="C24" s="3" t="s">
        <v>374</v>
      </c>
      <c r="D24" s="4" t="s">
        <v>4</v>
      </c>
      <c r="E24" s="13" t="str">
        <f>Identitas!E21&amp;""</f>
        <v>Banyumas</v>
      </c>
      <c r="F24" s="13"/>
    </row>
    <row r="25" spans="1:6">
      <c r="A25" s="309"/>
      <c r="B25" s="2"/>
      <c r="C25" s="3" t="s">
        <v>26</v>
      </c>
      <c r="D25" s="4" t="s">
        <v>4</v>
      </c>
      <c r="E25" s="13" t="str">
        <f>Identitas!E22&amp;""</f>
        <v>Jawa Tengah</v>
      </c>
      <c r="F25" s="13"/>
    </row>
    <row r="26" spans="1:6" ht="4.5" customHeight="1">
      <c r="A26" s="299"/>
      <c r="B26" s="306"/>
      <c r="C26" s="304"/>
      <c r="D26" s="304"/>
      <c r="E26" s="304"/>
      <c r="F26" s="305"/>
    </row>
    <row r="27" spans="1:6">
      <c r="A27" s="310"/>
      <c r="B27" s="311" t="s">
        <v>227</v>
      </c>
      <c r="C27" s="733" t="s">
        <v>375</v>
      </c>
      <c r="D27" s="734"/>
      <c r="E27" s="311" t="s">
        <v>376</v>
      </c>
      <c r="F27" s="312" t="s">
        <v>377</v>
      </c>
    </row>
    <row r="28" spans="1:6">
      <c r="A28" s="299"/>
      <c r="B28" s="313" t="s">
        <v>229</v>
      </c>
      <c r="C28" s="314" t="str">
        <f>'[1]KOMP-1'!B3&amp;""</f>
        <v>1. PENGEMBANGAN DIRI DAN ORANG LAIN</v>
      </c>
      <c r="D28" s="315"/>
      <c r="E28" s="316" t="s">
        <v>378</v>
      </c>
      <c r="F28" s="317">
        <f>SUM(Rekapitulasi!H27:H30)</f>
        <v>13.5</v>
      </c>
    </row>
    <row r="29" spans="1:6">
      <c r="A29" s="299"/>
      <c r="B29" s="313" t="s">
        <v>230</v>
      </c>
      <c r="C29" s="314" t="str">
        <f>'[1]KOMP (2)'!B3&amp;""</f>
        <v>2. KEPEMIMPINAN PEMBELAJARAN</v>
      </c>
      <c r="D29" s="315"/>
      <c r="E29" s="316" t="s">
        <v>379</v>
      </c>
      <c r="F29" s="317">
        <f>SUM(Rekapitulasi!H32:H35)</f>
        <v>14</v>
      </c>
    </row>
    <row r="30" spans="1:6">
      <c r="A30" s="299"/>
      <c r="B30" s="313" t="s">
        <v>231</v>
      </c>
      <c r="C30" s="314" t="str">
        <f>'[1]KOMP (3)'!B3&amp;""</f>
        <v>3. KEPEMIMPINAN MANAJEMEN SEKOLAH</v>
      </c>
      <c r="D30" s="315"/>
      <c r="E30" s="316" t="s">
        <v>380</v>
      </c>
      <c r="F30" s="317">
        <f>SUM(Rekapitulasi!H37:H38)</f>
        <v>7.1714285714285717</v>
      </c>
    </row>
    <row r="31" spans="1:6">
      <c r="A31" s="299"/>
      <c r="B31" s="313" t="s">
        <v>232</v>
      </c>
      <c r="C31" s="314" t="str">
        <f>'[1]KOMP (4)'!B3&amp;""</f>
        <v>4. KEPEMIMPINAN PENGEMBANGAN SEKOLAH</v>
      </c>
      <c r="D31" s="315"/>
      <c r="E31" s="316" t="s">
        <v>381</v>
      </c>
      <c r="F31" s="317">
        <f>SUM(Rekapitulasi!H40:H41)</f>
        <v>7.6666666666666661</v>
      </c>
    </row>
    <row r="32" spans="1:6">
      <c r="A32" s="299"/>
      <c r="B32" s="318"/>
      <c r="C32" s="319" t="s">
        <v>382</v>
      </c>
      <c r="D32" s="320"/>
      <c r="E32" s="321"/>
      <c r="F32" s="322">
        <f>SUM(F28:F31)</f>
        <v>42.338095238095235</v>
      </c>
    </row>
    <row r="33" spans="1:6">
      <c r="A33" s="299"/>
      <c r="B33" s="323"/>
      <c r="C33" s="319" t="s">
        <v>383</v>
      </c>
      <c r="D33" s="324"/>
      <c r="E33" s="321"/>
      <c r="F33" s="325">
        <f>(F32/48)*100</f>
        <v>88.204365079365076</v>
      </c>
    </row>
    <row r="34" spans="1:6">
      <c r="A34" s="299"/>
      <c r="B34" s="326"/>
      <c r="C34" s="326"/>
      <c r="D34" s="326"/>
      <c r="E34" s="4"/>
      <c r="F34" s="327"/>
    </row>
    <row r="35" spans="1:6">
      <c r="A35" s="299"/>
      <c r="B35" s="311" t="s">
        <v>227</v>
      </c>
      <c r="C35" s="311" t="s">
        <v>384</v>
      </c>
      <c r="D35" s="311" t="s">
        <v>385</v>
      </c>
      <c r="E35" s="311" t="s">
        <v>386</v>
      </c>
      <c r="F35" s="328" t="s">
        <v>387</v>
      </c>
    </row>
    <row r="36" spans="1:6">
      <c r="A36" s="299"/>
      <c r="B36" s="329" t="s">
        <v>48</v>
      </c>
      <c r="C36" s="23" t="s">
        <v>388</v>
      </c>
      <c r="D36" s="330">
        <f>F33</f>
        <v>88.204365079365076</v>
      </c>
      <c r="E36" s="331">
        <v>0.7</v>
      </c>
      <c r="F36" s="322">
        <f>D36*E36</f>
        <v>61.74305555555555</v>
      </c>
    </row>
    <row r="37" spans="1:6">
      <c r="A37" s="299"/>
      <c r="B37" s="329" t="s">
        <v>50</v>
      </c>
      <c r="C37" s="23" t="s">
        <v>389</v>
      </c>
      <c r="D37" s="330">
        <f>'Penilaian Guru'!AB6</f>
        <v>84</v>
      </c>
      <c r="E37" s="331">
        <f>IF(Identitas!$C$33=1,15%,10%)</f>
        <v>0.1</v>
      </c>
      <c r="F37" s="322">
        <f>D37*E37</f>
        <v>8.4</v>
      </c>
    </row>
    <row r="38" spans="1:6">
      <c r="A38" s="299"/>
      <c r="B38" s="329" t="s">
        <v>52</v>
      </c>
      <c r="C38" s="23" t="s">
        <v>390</v>
      </c>
      <c r="D38" s="330">
        <f>'Penilaian Siswa'!AB6</f>
        <v>0</v>
      </c>
      <c r="E38" s="331">
        <f>IF(Identitas!$C$33=1,0%,10%)</f>
        <v>0.1</v>
      </c>
      <c r="F38" s="322">
        <f>D38*E38</f>
        <v>0</v>
      </c>
    </row>
    <row r="39" spans="1:6" ht="17.25" customHeight="1">
      <c r="A39" s="299"/>
      <c r="B39" s="329" t="s">
        <v>54</v>
      </c>
      <c r="C39" s="23" t="s">
        <v>391</v>
      </c>
      <c r="D39" s="330">
        <f>'Penilaian Ortu'!AB6</f>
        <v>0</v>
      </c>
      <c r="E39" s="331">
        <f>IF(Identitas!$C$33=1,15%,IF(Identitas!$C$33=5,5%,10%))</f>
        <v>0.05</v>
      </c>
      <c r="F39" s="322">
        <f>D39*E39</f>
        <v>0</v>
      </c>
    </row>
    <row r="40" spans="1:6">
      <c r="A40" s="299"/>
      <c r="B40" s="24" t="str">
        <f>IF(B1="SMK","5.","")</f>
        <v>5.</v>
      </c>
      <c r="C40" s="23" t="str">
        <f>IF(B1="SMK","Rerata Kuesioner DuDi","")</f>
        <v>Rerata Kuesioner DuDi</v>
      </c>
      <c r="D40" s="330">
        <f>IF(B1="SMK",'[1]DU-DI'!AB6,"")</f>
        <v>0</v>
      </c>
      <c r="E40" s="331">
        <f>IF(Identitas!$C$33=5,5%,0%)</f>
        <v>0.05</v>
      </c>
      <c r="F40" s="322">
        <f>IF(B1="SMK",D40*E40,"")</f>
        <v>0</v>
      </c>
    </row>
    <row r="41" spans="1:6">
      <c r="A41" s="299"/>
      <c r="B41" s="338"/>
      <c r="C41" s="319" t="s">
        <v>392</v>
      </c>
      <c r="D41" s="339"/>
      <c r="E41" s="331">
        <f>SUM(E36:E40)</f>
        <v>1</v>
      </c>
      <c r="F41" s="322">
        <f>SUM(F36:F40)</f>
        <v>70.143055555555549</v>
      </c>
    </row>
    <row r="42" spans="1:6">
      <c r="A42" s="299"/>
      <c r="B42" s="340" t="s">
        <v>395</v>
      </c>
      <c r="C42" s="339"/>
      <c r="D42" s="339"/>
      <c r="E42" s="341">
        <f>Kehadiran!I28</f>
        <v>0.23541666666666666</v>
      </c>
      <c r="F42" s="342" t="s">
        <v>396</v>
      </c>
    </row>
    <row r="43" spans="1:6">
      <c r="A43" s="299"/>
      <c r="B43" s="340" t="s">
        <v>397</v>
      </c>
      <c r="C43" s="339"/>
      <c r="D43" s="339"/>
      <c r="E43" s="737">
        <f>Kehadiran!K29</f>
        <v>0.99488224637681155</v>
      </c>
      <c r="F43" s="738"/>
    </row>
    <row r="44" spans="1:6">
      <c r="A44" s="299"/>
      <c r="B44" s="340" t="s">
        <v>398</v>
      </c>
      <c r="C44" s="339"/>
      <c r="D44" s="339"/>
      <c r="E44" s="739">
        <f>F41*E43</f>
        <v>69.784080678844589</v>
      </c>
      <c r="F44" s="740"/>
    </row>
    <row r="45" spans="1:6" ht="20.25" customHeight="1">
      <c r="A45" s="299"/>
      <c r="B45" s="743" t="s">
        <v>430</v>
      </c>
      <c r="C45" s="744"/>
      <c r="D45" s="745"/>
      <c r="E45" s="457">
        <f>IF(E44&lt;51,25%,IF(E44&lt;61,50%,IF(E44&lt;76,75%,IF(E44&lt;91,100%,IF(E44&lt;=100,125%,"")))))</f>
        <v>0.75</v>
      </c>
      <c r="F45" s="24" t="str">
        <f>IF(E44&lt;51,"Kurang",IF(E44&lt;61,"Sedang",IF(E44&lt;76,"Cukup",IF(E44&lt;91,"Baik",IF(E44&lt;=100,"Amat Baik","")))))</f>
        <v>Cukup</v>
      </c>
    </row>
    <row r="46" spans="1:6" ht="29.25" customHeight="1">
      <c r="A46" s="299"/>
      <c r="B46" s="343"/>
      <c r="C46" s="344"/>
      <c r="D46" s="344"/>
      <c r="E46" s="741">
        <f>((('Angka Kredit'!C33-'Angka Kredit'!D33-'Angka Kredit'!E33)/4)*E45)</f>
        <v>22.3125</v>
      </c>
      <c r="F46" s="742"/>
    </row>
    <row r="47" spans="1:6" ht="5.25" customHeight="1">
      <c r="A47" s="299"/>
      <c r="B47" s="326"/>
      <c r="C47" s="326"/>
      <c r="D47" s="326"/>
      <c r="E47" s="4"/>
      <c r="F47" s="345"/>
    </row>
    <row r="48" spans="1:6">
      <c r="A48" s="299"/>
      <c r="B48" s="306"/>
      <c r="C48" s="346"/>
      <c r="D48" s="346"/>
      <c r="E48" s="347" t="str">
        <f>Identitas!E21&amp;""</f>
        <v>Banyumas</v>
      </c>
      <c r="F48" s="348" t="str">
        <f>Identitas!H41&amp;""</f>
        <v>10 Desember 2023</v>
      </c>
    </row>
    <row r="49" spans="1:6">
      <c r="A49" s="299"/>
      <c r="B49" s="306"/>
      <c r="C49" s="349" t="s">
        <v>399</v>
      </c>
      <c r="D49" s="346"/>
      <c r="E49" s="746" t="s">
        <v>400</v>
      </c>
      <c r="F49" s="746"/>
    </row>
    <row r="50" spans="1:6">
      <c r="A50" s="299"/>
      <c r="B50" s="306"/>
      <c r="C50" s="349" t="s">
        <v>401</v>
      </c>
      <c r="D50" s="346"/>
      <c r="E50" s="746" t="s">
        <v>402</v>
      </c>
      <c r="F50" s="746"/>
    </row>
    <row r="51" spans="1:6">
      <c r="A51" s="299"/>
      <c r="B51" s="306"/>
      <c r="C51" s="350"/>
      <c r="D51" s="308"/>
      <c r="E51" s="308"/>
      <c r="F51" s="351"/>
    </row>
    <row r="52" spans="1:6">
      <c r="A52" s="299"/>
      <c r="B52" s="306"/>
      <c r="C52" s="350"/>
      <c r="D52" s="308"/>
      <c r="E52" s="308"/>
      <c r="F52" s="308"/>
    </row>
    <row r="53" spans="1:6">
      <c r="A53" s="299"/>
      <c r="B53" s="306"/>
      <c r="C53" s="352" t="str">
        <f>Identitas!E4&amp;""</f>
        <v>Drs. ............</v>
      </c>
      <c r="D53" s="353"/>
      <c r="E53" s="735" t="str">
        <f>Identitas!E24&amp;""</f>
        <v>Hariyanto, S.TP., MP.</v>
      </c>
      <c r="F53" s="735"/>
    </row>
    <row r="54" spans="1:6">
      <c r="A54" s="299"/>
      <c r="B54" s="306"/>
      <c r="C54" s="403" t="str">
        <f>"NIP "&amp;Identitas!E5&amp;""</f>
        <v>NIP 19..........................</v>
      </c>
      <c r="D54" s="304"/>
      <c r="E54" s="736" t="str">
        <f>"NIP "&amp;Identitas!E25&amp;""</f>
        <v>NIP 19711012 199802 1 002</v>
      </c>
      <c r="F54" s="736"/>
    </row>
    <row r="55" spans="1:6">
      <c r="A55" s="299"/>
      <c r="B55" s="306"/>
      <c r="C55" s="304"/>
      <c r="D55" s="304"/>
      <c r="E55" s="304"/>
      <c r="F55" s="305"/>
    </row>
  </sheetData>
  <mergeCells count="11">
    <mergeCell ref="B3:F3"/>
    <mergeCell ref="B4:F4"/>
    <mergeCell ref="C27:D27"/>
    <mergeCell ref="E53:F53"/>
    <mergeCell ref="E54:F54"/>
    <mergeCell ref="E43:F43"/>
    <mergeCell ref="E44:F44"/>
    <mergeCell ref="E46:F46"/>
    <mergeCell ref="B45:D45"/>
    <mergeCell ref="E49:F49"/>
    <mergeCell ref="E50:F50"/>
  </mergeCells>
  <pageMargins left="0.59055118110236227" right="0.59055118110236227" top="0.59055118110236227" bottom="0.59055118110236227" header="0.31496062992125984" footer="0.31496062992125984"/>
  <pageSetup paperSize="9" orientation="portrait" horizontalDpi="4294967293"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N42"/>
  <sheetViews>
    <sheetView showGridLines="0" workbookViewId="0">
      <selection activeCell="C1" sqref="C1"/>
    </sheetView>
  </sheetViews>
  <sheetFormatPr defaultRowHeight="15"/>
  <cols>
    <col min="1" max="1" width="3.85546875" customWidth="1"/>
    <col min="2" max="2" width="2.5703125" customWidth="1"/>
    <col min="3" max="3" width="21" customWidth="1"/>
    <col min="4" max="4" width="3.28515625" customWidth="1"/>
    <col min="5" max="5" width="19.140625" customWidth="1"/>
    <col min="6" max="6" width="6.7109375" customWidth="1"/>
    <col min="7" max="7" width="19.85546875" customWidth="1"/>
    <col min="8" max="8" width="4.42578125" customWidth="1"/>
    <col min="9" max="9" width="5.7109375" hidden="1" customWidth="1"/>
    <col min="10" max="13" width="0" hidden="1" customWidth="1"/>
    <col min="14" max="14" width="140.5703125" hidden="1" customWidth="1"/>
    <col min="15" max="25" width="0" hidden="1" customWidth="1"/>
  </cols>
  <sheetData>
    <row r="1" spans="1:14" ht="36" customHeight="1">
      <c r="A1" s="355"/>
      <c r="B1" s="355"/>
      <c r="C1" s="355"/>
      <c r="D1" s="355"/>
      <c r="E1" s="355"/>
      <c r="F1" s="355"/>
      <c r="G1" s="355"/>
      <c r="H1" s="355"/>
    </row>
    <row r="2" spans="1:14" ht="15.75">
      <c r="A2" s="299"/>
      <c r="B2" s="598" t="s">
        <v>403</v>
      </c>
      <c r="C2" s="598"/>
      <c r="D2" s="598"/>
      <c r="E2" s="598"/>
      <c r="F2" s="598"/>
      <c r="G2" s="598"/>
      <c r="H2" s="598"/>
    </row>
    <row r="3" spans="1:14" ht="15.75">
      <c r="A3" s="299"/>
      <c r="B3" s="598" t="s">
        <v>404</v>
      </c>
      <c r="C3" s="598"/>
      <c r="D3" s="598"/>
      <c r="E3" s="598"/>
      <c r="F3" s="598"/>
      <c r="G3" s="598"/>
      <c r="H3" s="598"/>
    </row>
    <row r="4" spans="1:14" ht="15.75">
      <c r="A4" s="299"/>
      <c r="B4" s="306"/>
      <c r="C4" s="356"/>
      <c r="D4" s="304"/>
      <c r="E4" s="304"/>
      <c r="F4" s="305"/>
      <c r="G4" s="304"/>
      <c r="H4" s="304"/>
    </row>
    <row r="5" spans="1:14" ht="15.75">
      <c r="A5" s="299"/>
      <c r="B5" s="306"/>
      <c r="C5" s="356"/>
      <c r="D5" s="304"/>
      <c r="E5" s="304"/>
      <c r="F5" s="305"/>
      <c r="G5" s="304"/>
      <c r="H5" s="304"/>
    </row>
    <row r="6" spans="1:14">
      <c r="A6" s="309"/>
      <c r="B6" s="2"/>
      <c r="C6" s="3" t="s">
        <v>3</v>
      </c>
      <c r="D6" s="4" t="s">
        <v>4</v>
      </c>
      <c r="E6" s="13" t="str">
        <f>Identitas!E4&amp;""</f>
        <v>Drs. ............</v>
      </c>
      <c r="F6" s="13"/>
      <c r="G6" s="13"/>
      <c r="H6" s="7"/>
    </row>
    <row r="7" spans="1:14">
      <c r="A7" s="309"/>
      <c r="B7" s="2"/>
      <c r="C7" s="3" t="s">
        <v>5</v>
      </c>
      <c r="D7" s="4" t="s">
        <v>4</v>
      </c>
      <c r="E7" s="13" t="str">
        <f>Identitas!E5&amp;""</f>
        <v>19..........................</v>
      </c>
      <c r="F7" s="13"/>
      <c r="G7" s="13"/>
      <c r="H7" s="7"/>
    </row>
    <row r="8" spans="1:14">
      <c r="A8" s="309"/>
      <c r="B8" s="2"/>
      <c r="C8" s="3" t="s">
        <v>18</v>
      </c>
      <c r="D8" s="4" t="s">
        <v>4</v>
      </c>
      <c r="E8" s="13" t="str">
        <f>Identitas!E8&amp;" / "&amp;Identitas!F8</f>
        <v>Pembina Tk I / IV b</v>
      </c>
      <c r="F8" s="13"/>
      <c r="G8" s="13"/>
      <c r="H8" s="7"/>
    </row>
    <row r="9" spans="1:14">
      <c r="A9" s="309"/>
      <c r="B9" s="2"/>
      <c r="C9" s="3" t="s">
        <v>9</v>
      </c>
      <c r="D9" s="4" t="s">
        <v>4</v>
      </c>
      <c r="E9" s="13" t="str">
        <f>Identitas!E7&amp;""</f>
        <v>Cilacap, 02 Maret 1965</v>
      </c>
      <c r="F9" s="13"/>
      <c r="G9" s="13"/>
      <c r="H9" s="7"/>
    </row>
    <row r="10" spans="1:14">
      <c r="A10" s="309"/>
      <c r="B10" s="2"/>
      <c r="C10" s="3" t="s">
        <v>405</v>
      </c>
      <c r="D10" s="4" t="s">
        <v>4</v>
      </c>
      <c r="E10" s="13" t="str">
        <f>Identitas!E2&amp;""</f>
        <v/>
      </c>
      <c r="F10" s="13"/>
      <c r="G10" s="13"/>
      <c r="H10" s="7"/>
    </row>
    <row r="11" spans="1:14">
      <c r="A11" s="309"/>
      <c r="B11" s="2"/>
      <c r="C11" s="3"/>
      <c r="D11" s="4"/>
      <c r="E11" s="13"/>
      <c r="F11" s="13"/>
      <c r="G11" s="13"/>
      <c r="H11" s="7"/>
      <c r="M11">
        <v>1</v>
      </c>
      <c r="N11" t="s">
        <v>438</v>
      </c>
    </row>
    <row r="12" spans="1:14">
      <c r="A12" s="309"/>
      <c r="B12" s="2"/>
      <c r="C12" s="3" t="s">
        <v>406</v>
      </c>
      <c r="D12" s="4" t="s">
        <v>4</v>
      </c>
      <c r="E12" s="13" t="str">
        <f>Identitas!E17&amp;""</f>
        <v>SMK Negeri 1 ..............</v>
      </c>
      <c r="F12" s="13"/>
      <c r="G12" s="13"/>
      <c r="H12" s="7"/>
      <c r="M12">
        <v>2</v>
      </c>
      <c r="N12" t="s">
        <v>439</v>
      </c>
    </row>
    <row r="13" spans="1:14">
      <c r="A13" s="309"/>
      <c r="B13" s="2"/>
      <c r="C13" s="3" t="s">
        <v>407</v>
      </c>
      <c r="D13" s="4" t="s">
        <v>4</v>
      </c>
      <c r="E13" s="13" t="str">
        <f>Identitas!E19&amp;""</f>
        <v>B................</v>
      </c>
      <c r="F13" s="13"/>
      <c r="G13" s="13"/>
      <c r="H13" s="7"/>
      <c r="M13">
        <v>3</v>
      </c>
      <c r="N13" t="s">
        <v>437</v>
      </c>
    </row>
    <row r="14" spans="1:14">
      <c r="A14" s="309"/>
      <c r="B14" s="2"/>
      <c r="C14" s="3"/>
      <c r="D14" s="4" t="s">
        <v>4</v>
      </c>
      <c r="E14" s="13" t="str">
        <f>Identitas!E20&amp;""</f>
        <v>.....................</v>
      </c>
      <c r="F14" s="13"/>
      <c r="G14" s="13"/>
      <c r="H14" s="7"/>
      <c r="M14">
        <v>4</v>
      </c>
      <c r="N14" t="s">
        <v>440</v>
      </c>
    </row>
    <row r="15" spans="1:14">
      <c r="A15" s="309"/>
      <c r="B15" s="2"/>
      <c r="C15" s="3"/>
      <c r="D15" s="4" t="s">
        <v>4</v>
      </c>
      <c r="E15" s="13" t="str">
        <f>Identitas!E21&amp;""</f>
        <v>Banyumas</v>
      </c>
      <c r="F15" s="13"/>
      <c r="G15" s="13"/>
      <c r="H15" s="7"/>
    </row>
    <row r="16" spans="1:14">
      <c r="A16" s="309"/>
      <c r="B16" s="2"/>
      <c r="C16" s="3"/>
      <c r="D16" s="4" t="s">
        <v>4</v>
      </c>
      <c r="E16" s="13" t="str">
        <f>Identitas!E22&amp;""</f>
        <v>Jawa Tengah</v>
      </c>
      <c r="F16" s="13"/>
      <c r="G16" s="13"/>
      <c r="H16" s="7"/>
    </row>
    <row r="17" spans="1:8">
      <c r="A17" s="309"/>
      <c r="B17" s="2"/>
      <c r="C17" s="3"/>
      <c r="D17" s="4"/>
      <c r="E17" s="13"/>
      <c r="F17" s="13"/>
      <c r="G17" s="13"/>
      <c r="H17" s="7"/>
    </row>
    <row r="18" spans="1:8">
      <c r="A18" s="309"/>
      <c r="B18" s="2"/>
      <c r="C18" s="3" t="s">
        <v>408</v>
      </c>
      <c r="D18" s="4" t="s">
        <v>4</v>
      </c>
      <c r="E18" s="357" t="str">
        <f>Identitas!E28&amp;""</f>
        <v>01 Januari 2023</v>
      </c>
      <c r="F18" s="358" t="s">
        <v>409</v>
      </c>
      <c r="G18" s="359" t="str">
        <f>Identitas!E29&amp;""</f>
        <v>31 Desember 2023</v>
      </c>
      <c r="H18" s="7"/>
    </row>
    <row r="19" spans="1:8">
      <c r="A19" s="309"/>
      <c r="B19" s="2"/>
      <c r="C19" s="3"/>
      <c r="D19" s="4"/>
      <c r="E19" s="360"/>
      <c r="F19" s="13"/>
      <c r="G19" s="13"/>
      <c r="H19" s="7"/>
    </row>
    <row r="20" spans="1:8">
      <c r="A20" s="309"/>
      <c r="B20" s="2"/>
      <c r="C20" s="3" t="s">
        <v>410</v>
      </c>
      <c r="D20" s="4" t="s">
        <v>4</v>
      </c>
      <c r="E20" s="360" t="str">
        <f>Rekapitulasi!G43&amp;""</f>
        <v>Cakap</v>
      </c>
      <c r="F20" s="361">
        <f>IF(E20="Berkembang",1,IF(E20="Layak",2,IF(E20="Cakap",3,IF(E20="Mahir",4))))</f>
        <v>3</v>
      </c>
      <c r="G20" s="13"/>
      <c r="H20" s="7"/>
    </row>
    <row r="21" spans="1:8">
      <c r="A21" s="309"/>
      <c r="B21" s="2"/>
      <c r="C21" s="3" t="s">
        <v>411</v>
      </c>
      <c r="D21" s="4" t="s">
        <v>4</v>
      </c>
      <c r="E21" s="747" t="str">
        <f>IF(F20&lt;&gt;"",VLOOKUP(F20,$M$11:$N$14,2,FALSE),"")</f>
        <v>Melakukan kepemimpinan dengan memfasilitasi guru untuk tumbuh berkembang, dan berbagi praktik baik yang berorientasi pada peserta didik; berorientasi relasional dengan merawat dan memantau kemajuan untuk pencapaian sasaran strategis sekolah.</v>
      </c>
      <c r="F21" s="748"/>
      <c r="G21" s="748"/>
      <c r="H21" s="7"/>
    </row>
    <row r="22" spans="1:8" ht="77.25" customHeight="1">
      <c r="A22" s="309"/>
      <c r="B22" s="2"/>
      <c r="C22" s="3"/>
      <c r="D22" s="4"/>
      <c r="E22" s="748"/>
      <c r="F22" s="748"/>
      <c r="G22" s="748"/>
      <c r="H22" s="7"/>
    </row>
    <row r="23" spans="1:8">
      <c r="A23" s="309"/>
      <c r="B23" s="2"/>
      <c r="C23" s="3"/>
      <c r="D23" s="4"/>
      <c r="E23" s="13"/>
      <c r="F23" s="13"/>
      <c r="G23" s="13"/>
      <c r="H23" s="7"/>
    </row>
    <row r="24" spans="1:8">
      <c r="A24" s="309"/>
      <c r="B24" s="362"/>
      <c r="C24" s="363"/>
      <c r="D24" s="364"/>
      <c r="E24" s="365"/>
      <c r="F24" s="365"/>
      <c r="G24" s="365"/>
      <c r="H24" s="366"/>
    </row>
    <row r="25" spans="1:8">
      <c r="A25" s="309"/>
      <c r="B25" s="367"/>
      <c r="C25" s="368"/>
      <c r="D25" s="358"/>
      <c r="E25" s="13" t="s">
        <v>412</v>
      </c>
      <c r="F25" s="13"/>
      <c r="G25" s="13"/>
      <c r="H25" s="369"/>
    </row>
    <row r="26" spans="1:8">
      <c r="A26" s="309"/>
      <c r="B26" s="367"/>
      <c r="C26" s="368"/>
      <c r="D26" s="358"/>
      <c r="E26" s="358" t="s">
        <v>413</v>
      </c>
      <c r="F26" s="13"/>
      <c r="G26" s="13"/>
      <c r="H26" s="369"/>
    </row>
    <row r="27" spans="1:8">
      <c r="A27" s="309"/>
      <c r="B27" s="367"/>
      <c r="C27" s="368"/>
      <c r="D27" s="13"/>
      <c r="E27" s="13"/>
      <c r="F27" s="13"/>
      <c r="G27" s="13"/>
      <c r="H27" s="369"/>
    </row>
    <row r="28" spans="1:8">
      <c r="A28" s="370"/>
      <c r="B28" s="367"/>
      <c r="C28" s="371" t="s">
        <v>414</v>
      </c>
      <c r="D28" s="372"/>
      <c r="E28" s="373"/>
      <c r="F28" s="374"/>
      <c r="G28" s="375"/>
      <c r="H28" s="376"/>
    </row>
    <row r="29" spans="1:8">
      <c r="A29" s="370"/>
      <c r="B29" s="367"/>
      <c r="C29" s="13" t="s">
        <v>415</v>
      </c>
      <c r="D29" s="377"/>
      <c r="E29" s="377"/>
      <c r="F29" s="374"/>
      <c r="G29" s="375"/>
      <c r="H29" s="378"/>
    </row>
    <row r="30" spans="1:8">
      <c r="A30" s="370"/>
      <c r="B30" s="367"/>
      <c r="C30" s="377" t="s">
        <v>416</v>
      </c>
      <c r="D30" s="377"/>
      <c r="E30" s="377"/>
      <c r="F30" s="374"/>
      <c r="G30" s="377" t="s">
        <v>417</v>
      </c>
      <c r="H30" s="379"/>
    </row>
    <row r="31" spans="1:8" ht="14.25" customHeight="1">
      <c r="A31" s="355"/>
      <c r="B31" s="380"/>
      <c r="C31" s="381" t="str">
        <f>E6&amp;""</f>
        <v>Drs. ............</v>
      </c>
      <c r="D31" s="382"/>
      <c r="E31" s="382"/>
      <c r="F31" s="382"/>
      <c r="G31" s="381" t="str">
        <f>Identitas!E24&amp;""</f>
        <v>Hariyanto, S.TP., MP.</v>
      </c>
      <c r="H31" s="383"/>
    </row>
    <row r="32" spans="1:8">
      <c r="A32" s="355"/>
      <c r="B32" s="380"/>
      <c r="C32" s="354" t="str">
        <f>"NIP "&amp;E7&amp;""</f>
        <v>NIP 19..........................</v>
      </c>
      <c r="D32" s="382"/>
      <c r="E32" s="382"/>
      <c r="F32" s="382"/>
      <c r="G32" s="354" t="str">
        <f>"NIP "&amp;Identitas!E25&amp;""</f>
        <v>NIP 19711012 199802 1 002</v>
      </c>
      <c r="H32" s="383"/>
    </row>
    <row r="33" spans="1:8">
      <c r="A33" s="299"/>
      <c r="B33" s="384"/>
      <c r="C33" s="354" t="s">
        <v>418</v>
      </c>
      <c r="D33" s="385"/>
      <c r="E33" s="385"/>
      <c r="F33" s="385"/>
      <c r="G33" s="354" t="s">
        <v>418</v>
      </c>
      <c r="H33" s="386"/>
    </row>
    <row r="34" spans="1:8">
      <c r="A34" s="299"/>
      <c r="B34" s="384"/>
      <c r="C34" s="385"/>
      <c r="D34" s="385"/>
      <c r="E34" s="385"/>
      <c r="F34" s="385"/>
      <c r="G34" s="385"/>
      <c r="H34" s="386"/>
    </row>
    <row r="35" spans="1:8">
      <c r="A35" s="299"/>
      <c r="B35" s="384"/>
      <c r="C35" s="385"/>
      <c r="D35" s="385"/>
      <c r="E35" s="385"/>
      <c r="F35" s="385"/>
      <c r="G35" s="385"/>
      <c r="H35" s="386"/>
    </row>
    <row r="36" spans="1:8">
      <c r="A36" s="299"/>
      <c r="B36" s="384"/>
      <c r="C36" s="385"/>
      <c r="D36" s="385"/>
      <c r="E36" s="385"/>
      <c r="F36" s="385"/>
      <c r="G36" s="385"/>
      <c r="H36" s="386"/>
    </row>
    <row r="37" spans="1:8">
      <c r="A37" s="299"/>
      <c r="B37" s="384"/>
      <c r="C37" s="387"/>
      <c r="D37" s="385"/>
      <c r="E37" s="385"/>
      <c r="F37" s="385"/>
      <c r="G37" s="387"/>
      <c r="H37" s="386"/>
    </row>
    <row r="38" spans="1:8">
      <c r="A38" s="299"/>
      <c r="B38" s="384"/>
      <c r="C38" s="385"/>
      <c r="D38" s="385"/>
      <c r="E38" s="385"/>
      <c r="F38" s="385"/>
      <c r="G38" s="385"/>
      <c r="H38" s="386"/>
    </row>
    <row r="39" spans="1:8">
      <c r="A39" s="299"/>
      <c r="B39" s="384"/>
      <c r="C39" s="388"/>
      <c r="D39" s="388"/>
      <c r="E39" s="389" t="str">
        <f>Identitas!H41&amp;""</f>
        <v>10 Desember 2023</v>
      </c>
      <c r="F39" s="385"/>
      <c r="G39" s="385"/>
      <c r="H39" s="386"/>
    </row>
    <row r="40" spans="1:8">
      <c r="A40" s="299"/>
      <c r="B40" s="384"/>
      <c r="C40" s="385"/>
      <c r="D40" s="385"/>
      <c r="E40" s="385"/>
      <c r="F40" s="385"/>
      <c r="G40" s="385"/>
      <c r="H40" s="386"/>
    </row>
    <row r="41" spans="1:8">
      <c r="A41" s="299"/>
      <c r="B41" s="390"/>
      <c r="C41" s="387"/>
      <c r="D41" s="387"/>
      <c r="E41" s="387"/>
      <c r="F41" s="387"/>
      <c r="G41" s="387"/>
      <c r="H41" s="391"/>
    </row>
    <row r="42" spans="1:8">
      <c r="A42" s="299"/>
      <c r="B42" s="29"/>
      <c r="C42" s="29"/>
      <c r="D42" s="29"/>
      <c r="E42" s="29"/>
      <c r="F42" s="29"/>
      <c r="G42" s="29"/>
      <c r="H42" s="29"/>
    </row>
  </sheetData>
  <mergeCells count="3">
    <mergeCell ref="B2:H2"/>
    <mergeCell ref="B3:H3"/>
    <mergeCell ref="E21:G22"/>
  </mergeCells>
  <printOptions horizontalCentered="1"/>
  <pageMargins left="0.70866141732283472" right="0.70866141732283472" top="0.74803149606299213" bottom="0.74803149606299213" header="0.31496062992125984" footer="0.31496062992125984"/>
  <pageSetup paperSize="9" orientation="portrait" horizontalDpi="4294967293"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249977111117893"/>
  </sheetPr>
  <dimension ref="B1:I45"/>
  <sheetViews>
    <sheetView showGridLines="0" workbookViewId="0">
      <selection activeCell="C1" sqref="C1"/>
    </sheetView>
  </sheetViews>
  <sheetFormatPr defaultRowHeight="15"/>
  <cols>
    <col min="1" max="1" width="4.5703125" customWidth="1"/>
    <col min="2" max="2" width="3.28515625" customWidth="1"/>
    <col min="3" max="3" width="22.7109375" customWidth="1"/>
    <col min="4" max="4" width="13.28515625" customWidth="1"/>
    <col min="5" max="5" width="13.42578125" customWidth="1"/>
    <col min="6" max="6" width="8.42578125" customWidth="1"/>
    <col min="7" max="7" width="20.28515625" customWidth="1"/>
    <col min="8" max="8" width="16.85546875" customWidth="1"/>
    <col min="9" max="9" width="2.5703125" customWidth="1"/>
  </cols>
  <sheetData>
    <row r="1" spans="2:9" ht="44.25" customHeight="1"/>
    <row r="2" spans="2:9">
      <c r="B2" s="414"/>
      <c r="C2" s="749" t="s">
        <v>441</v>
      </c>
      <c r="D2" s="749"/>
      <c r="E2" s="749"/>
      <c r="F2" s="749"/>
      <c r="G2" s="749"/>
      <c r="H2" s="749"/>
      <c r="I2" s="414"/>
    </row>
    <row r="3" spans="2:9">
      <c r="B3" s="414"/>
      <c r="C3" s="749" t="s">
        <v>442</v>
      </c>
      <c r="D3" s="749"/>
      <c r="E3" s="749"/>
      <c r="F3" s="749"/>
      <c r="G3" s="749"/>
      <c r="H3" s="749"/>
      <c r="I3" s="414"/>
    </row>
    <row r="4" spans="2:9" ht="17.25" customHeight="1">
      <c r="B4" s="413"/>
      <c r="C4" s="415"/>
      <c r="D4" s="416"/>
      <c r="E4" s="416"/>
      <c r="F4" s="417"/>
      <c r="G4" s="416"/>
      <c r="H4" s="416"/>
      <c r="I4" s="416"/>
    </row>
    <row r="5" spans="2:9">
      <c r="B5" s="418"/>
      <c r="C5" s="492" t="s">
        <v>327</v>
      </c>
      <c r="D5" s="419" t="s">
        <v>4</v>
      </c>
      <c r="E5" s="420" t="str">
        <f>Identitas!E4&amp;""</f>
        <v>Drs. ............</v>
      </c>
      <c r="F5" s="420"/>
      <c r="G5" s="420"/>
      <c r="H5" s="421"/>
      <c r="I5" s="421"/>
    </row>
    <row r="6" spans="2:9">
      <c r="B6" s="418"/>
      <c r="C6" s="492" t="s">
        <v>5</v>
      </c>
      <c r="D6" s="419" t="s">
        <v>4</v>
      </c>
      <c r="E6" s="420" t="str">
        <f>Identitas!E5&amp;""</f>
        <v>19..........................</v>
      </c>
      <c r="F6" s="420"/>
      <c r="G6" s="420"/>
      <c r="H6" s="421"/>
      <c r="I6" s="421"/>
    </row>
    <row r="7" spans="2:9">
      <c r="B7" s="418"/>
      <c r="C7" s="492" t="s">
        <v>7</v>
      </c>
      <c r="D7" s="419" t="s">
        <v>4</v>
      </c>
      <c r="E7" s="420" t="str">
        <f>Identitas!E7&amp;""</f>
        <v>Cilacap, 02 Maret 1965</v>
      </c>
      <c r="F7" s="420"/>
      <c r="G7" s="420"/>
      <c r="H7" s="421"/>
      <c r="I7" s="421"/>
    </row>
    <row r="8" spans="2:9">
      <c r="B8" s="418"/>
      <c r="C8" s="492" t="s">
        <v>443</v>
      </c>
      <c r="D8" s="419" t="s">
        <v>4</v>
      </c>
      <c r="E8" s="420" t="str">
        <f>Identitas!E8&amp;" / "&amp;Identitas!F8&amp;" / "&amp;Identitas!G8&amp;""</f>
        <v>Pembina Tk I / IV b / 29 Januari 2014</v>
      </c>
      <c r="F8" s="420"/>
      <c r="G8" s="420"/>
      <c r="H8" s="421"/>
      <c r="I8" s="421"/>
    </row>
    <row r="9" spans="2:9">
      <c r="B9" s="418"/>
      <c r="C9" s="492" t="s">
        <v>225</v>
      </c>
      <c r="D9" s="419" t="s">
        <v>4</v>
      </c>
      <c r="E9" s="420" t="str">
        <f>Identitas!E9&amp;""</f>
        <v>Kepala Sekolah</v>
      </c>
      <c r="F9" s="420"/>
      <c r="G9" s="420"/>
      <c r="H9" s="421"/>
      <c r="I9" s="421"/>
    </row>
    <row r="10" spans="2:9">
      <c r="B10" s="418"/>
      <c r="C10" s="492" t="s">
        <v>11</v>
      </c>
      <c r="D10" s="419" t="s">
        <v>4</v>
      </c>
      <c r="E10" s="420" t="str">
        <f>Identitas!E10&amp;""</f>
        <v xml:space="preserve">33 th, 10 bln </v>
      </c>
      <c r="F10" s="420"/>
      <c r="G10" s="420"/>
      <c r="H10" s="421"/>
      <c r="I10" s="421"/>
    </row>
    <row r="11" spans="2:9">
      <c r="B11" s="418"/>
      <c r="C11" s="492" t="s">
        <v>12</v>
      </c>
      <c r="D11" s="419" t="s">
        <v>4</v>
      </c>
      <c r="E11" s="420" t="str">
        <f>Identitas!E11&amp;""</f>
        <v>Laki-laki</v>
      </c>
      <c r="F11" s="420"/>
      <c r="G11" s="420"/>
      <c r="H11" s="421"/>
      <c r="I11" s="421"/>
    </row>
    <row r="12" spans="2:9">
      <c r="B12" s="418"/>
      <c r="C12" s="492" t="s">
        <v>13</v>
      </c>
      <c r="D12" s="419" t="s">
        <v>4</v>
      </c>
      <c r="E12" s="420" t="str">
        <f>Identitas!E12&amp;""</f>
        <v>S 2</v>
      </c>
      <c r="F12" s="420"/>
      <c r="G12" s="420"/>
      <c r="H12" s="421"/>
      <c r="I12" s="421"/>
    </row>
    <row r="13" spans="2:9">
      <c r="B13" s="418"/>
      <c r="C13" s="492" t="s">
        <v>14</v>
      </c>
      <c r="D13" s="419" t="s">
        <v>4</v>
      </c>
      <c r="E13" s="420" t="str">
        <f>Identitas!E13&amp;""</f>
        <v>Guru Mapel Teknik Bangunan</v>
      </c>
      <c r="F13" s="420"/>
      <c r="G13" s="420"/>
      <c r="H13" s="421"/>
      <c r="I13" s="421"/>
    </row>
    <row r="14" spans="2:9">
      <c r="B14" s="418"/>
      <c r="C14" s="492" t="s">
        <v>15</v>
      </c>
      <c r="D14" s="419" t="s">
        <v>4</v>
      </c>
      <c r="E14" s="420" t="str">
        <f>Identitas!E14&amp;""</f>
        <v>1 Januari 2014</v>
      </c>
      <c r="F14" s="420"/>
      <c r="G14" s="420"/>
      <c r="H14" s="421"/>
      <c r="I14" s="421"/>
    </row>
    <row r="15" spans="2:9">
      <c r="B15" s="418"/>
      <c r="C15" s="492" t="s">
        <v>444</v>
      </c>
      <c r="D15" s="419" t="s">
        <v>4</v>
      </c>
      <c r="E15" s="420" t="str">
        <f>Identitas!E15&amp;""</f>
        <v>2023</v>
      </c>
      <c r="F15" s="420"/>
      <c r="G15" s="420"/>
      <c r="H15" s="421"/>
      <c r="I15" s="421"/>
    </row>
    <row r="16" spans="2:9" ht="6.75" customHeight="1">
      <c r="B16" s="418"/>
      <c r="C16" s="492"/>
      <c r="D16" s="419"/>
      <c r="E16" s="420"/>
      <c r="F16" s="420"/>
      <c r="G16" s="420"/>
      <c r="H16" s="421"/>
      <c r="I16" s="421"/>
    </row>
    <row r="17" spans="2:9">
      <c r="B17" s="418"/>
      <c r="C17" s="492" t="s">
        <v>20</v>
      </c>
      <c r="D17" s="419" t="s">
        <v>4</v>
      </c>
      <c r="E17" s="420" t="str">
        <f>Identitas!E17&amp;""</f>
        <v>SMK Negeri 1 ..............</v>
      </c>
      <c r="F17" s="420"/>
      <c r="G17" s="420"/>
      <c r="H17" s="421"/>
      <c r="I17" s="421"/>
    </row>
    <row r="18" spans="2:9">
      <c r="B18" s="418"/>
      <c r="C18" s="492" t="s">
        <v>21</v>
      </c>
      <c r="D18" s="419" t="s">
        <v>4</v>
      </c>
      <c r="E18" s="420" t="str">
        <f>Identitas!E18&amp;""</f>
        <v>-</v>
      </c>
      <c r="F18" s="420"/>
      <c r="G18" s="420"/>
      <c r="H18" s="421"/>
      <c r="I18" s="421"/>
    </row>
    <row r="19" spans="2:9">
      <c r="B19" s="418"/>
      <c r="C19" s="492" t="s">
        <v>23</v>
      </c>
      <c r="D19" s="419" t="s">
        <v>4</v>
      </c>
      <c r="E19" s="420" t="str">
        <f>Identitas!E19&amp;""</f>
        <v>B................</v>
      </c>
      <c r="F19" s="420"/>
      <c r="G19" s="420"/>
      <c r="H19" s="421"/>
      <c r="I19" s="421"/>
    </row>
    <row r="20" spans="2:9">
      <c r="B20" s="418"/>
      <c r="C20" s="492" t="s">
        <v>24</v>
      </c>
      <c r="D20" s="419" t="s">
        <v>4</v>
      </c>
      <c r="E20" s="420" t="str">
        <f>Identitas!E20&amp;""</f>
        <v>.....................</v>
      </c>
      <c r="F20" s="420"/>
      <c r="G20" s="420"/>
      <c r="H20" s="421"/>
      <c r="I20" s="421"/>
    </row>
    <row r="21" spans="2:9">
      <c r="B21" s="418"/>
      <c r="C21" s="492" t="s">
        <v>374</v>
      </c>
      <c r="D21" s="419" t="s">
        <v>4</v>
      </c>
      <c r="E21" s="420" t="str">
        <f>Identitas!E21&amp;""</f>
        <v>Banyumas</v>
      </c>
      <c r="F21" s="420"/>
      <c r="G21" s="420"/>
      <c r="H21" s="421"/>
      <c r="I21" s="421"/>
    </row>
    <row r="22" spans="2:9">
      <c r="B22" s="418"/>
      <c r="C22" s="492" t="s">
        <v>26</v>
      </c>
      <c r="D22" s="419" t="s">
        <v>4</v>
      </c>
      <c r="E22" s="420" t="str">
        <f>Identitas!E22&amp;""</f>
        <v>Jawa Tengah</v>
      </c>
      <c r="F22" s="420"/>
      <c r="G22" s="420"/>
      <c r="H22" s="421"/>
      <c r="I22" s="421"/>
    </row>
    <row r="23" spans="2:9" ht="9.75" customHeight="1">
      <c r="B23" s="422"/>
      <c r="C23" s="493"/>
      <c r="D23" s="332"/>
      <c r="E23" s="332"/>
      <c r="F23" s="423"/>
      <c r="G23" s="332"/>
      <c r="H23" s="332"/>
      <c r="I23" s="332"/>
    </row>
    <row r="24" spans="2:9" ht="20.100000000000001" customHeight="1">
      <c r="B24" s="424"/>
      <c r="C24" s="758" t="s">
        <v>445</v>
      </c>
      <c r="D24" s="759"/>
      <c r="E24" s="759"/>
      <c r="F24" s="759"/>
      <c r="G24" s="759"/>
      <c r="H24" s="760"/>
      <c r="I24" s="425"/>
    </row>
    <row r="25" spans="2:9" ht="33" customHeight="1">
      <c r="B25" s="424"/>
      <c r="C25" s="753" t="s">
        <v>456</v>
      </c>
      <c r="D25" s="754"/>
      <c r="E25" s="754"/>
      <c r="F25" s="754"/>
      <c r="G25" s="755"/>
      <c r="H25" s="756">
        <f>'Rekap 360'!E44</f>
        <v>69.784080678844589</v>
      </c>
      <c r="I25" s="426"/>
    </row>
    <row r="26" spans="2:9">
      <c r="B26" s="424"/>
      <c r="C26" s="428" t="s">
        <v>457</v>
      </c>
      <c r="D26" s="494"/>
      <c r="E26" s="494" t="str">
        <f>E9&amp;""</f>
        <v>Kepala Sekolah</v>
      </c>
      <c r="F26" s="494"/>
      <c r="G26" s="495"/>
      <c r="H26" s="757"/>
      <c r="I26" s="427"/>
    </row>
    <row r="27" spans="2:9" ht="20.100000000000001" customHeight="1">
      <c r="B27" s="424"/>
      <c r="C27" s="496" t="s">
        <v>447</v>
      </c>
      <c r="D27" s="497"/>
      <c r="E27" s="497"/>
      <c r="F27" s="497"/>
      <c r="G27" s="497"/>
      <c r="H27" s="430"/>
      <c r="I27" s="427"/>
    </row>
    <row r="28" spans="2:9" ht="20.100000000000001" customHeight="1">
      <c r="B28" s="424"/>
      <c r="C28" s="498" t="s">
        <v>446</v>
      </c>
      <c r="D28" s="499"/>
      <c r="E28" s="499" t="str">
        <f>E26&amp;""</f>
        <v>Kepala Sekolah</v>
      </c>
      <c r="F28" s="499" t="s">
        <v>448</v>
      </c>
      <c r="G28" s="499" t="str">
        <f>IF(H25&lt;=50,"Kurang",IF(H25&lt;=60,"Sedang",IF(H25&lt;=75,"Cukup",IF(H25&lt;=90,"Baik",IF(H25&lt;=100,"Amat Baik","")))))</f>
        <v>Cukup</v>
      </c>
      <c r="H28" s="451" t="str">
        <f>IF(H25&lt;=50,"25%",IF(H25&lt;=60,"50%",IF(H25&lt;=75,"75%",IF(H25&lt;=90,"100%",IF(H25&lt;=100,"125%","")))))</f>
        <v>75%</v>
      </c>
      <c r="I28" s="431"/>
    </row>
    <row r="29" spans="2:9" ht="20.100000000000001" customHeight="1">
      <c r="B29" s="424"/>
      <c r="C29" s="500" t="s">
        <v>449</v>
      </c>
      <c r="D29" s="501"/>
      <c r="E29" s="501"/>
      <c r="F29" s="501"/>
      <c r="G29" s="501"/>
      <c r="H29" s="756">
        <f>IF(C33="","",IF(C33&gt;=50,((C33-D33-E33)*1*H28)/4*G34,""))</f>
        <v>22.3125</v>
      </c>
      <c r="I29" s="429"/>
    </row>
    <row r="30" spans="2:9" ht="20.100000000000001" customHeight="1">
      <c r="B30" s="424"/>
      <c r="C30" s="502" t="s">
        <v>450</v>
      </c>
      <c r="D30" s="503"/>
      <c r="E30" s="503"/>
      <c r="F30" s="503" t="str">
        <f>E26&amp;""</f>
        <v>Kepala Sekolah</v>
      </c>
      <c r="G30" s="503"/>
      <c r="H30" s="761"/>
      <c r="I30" s="429"/>
    </row>
    <row r="31" spans="2:9" ht="20.100000000000001" customHeight="1">
      <c r="B31" s="424"/>
      <c r="C31" s="762" t="s">
        <v>451</v>
      </c>
      <c r="D31" s="763"/>
      <c r="E31" s="497"/>
      <c r="F31" s="503"/>
      <c r="G31" s="504"/>
      <c r="H31" s="761"/>
      <c r="I31" s="429"/>
    </row>
    <row r="32" spans="2:9" ht="20.100000000000001" customHeight="1">
      <c r="B32" s="424"/>
      <c r="C32" s="336" t="s">
        <v>452</v>
      </c>
      <c r="D32" s="336" t="s">
        <v>453</v>
      </c>
      <c r="E32" s="337" t="s">
        <v>454</v>
      </c>
      <c r="F32" s="453"/>
      <c r="G32" s="452"/>
      <c r="H32" s="761"/>
      <c r="I32" s="429"/>
    </row>
    <row r="33" spans="2:9" ht="20.100000000000001" customHeight="1">
      <c r="B33" s="424"/>
      <c r="C33" s="450" t="str">
        <f>IF(C34="III A","50",IF(C34="III B","50",IF(C34="III C","100",IF(C34="III D","100",IF(C34="IV A","150",IF(C34="IV B","150",IF(C34="IV C","150",IF(C34="IV D","200",""))))))))</f>
        <v>150</v>
      </c>
      <c r="D33" s="450" t="str">
        <f>IF(C34="III A","3",IF(C34="III B","7",IF(C34="III C","9",IF(C34="III D","12",IF(C34="IV A","16",IF(C34="IV B","16",IF(C34="IV C","19",IF(C34="IV D","25",""))))))))</f>
        <v>16</v>
      </c>
      <c r="E33" s="450" t="str">
        <f>IF(C34="III A","5",IF(C34="III B","5",IF(C34="III C","10",IF(C34="III D","10",IF(C34="IV A","15",IF(C34="IV B","15",IF(C34="IV C","15",IF(C34="IV D","20",""))))))))</f>
        <v>15</v>
      </c>
      <c r="F33" s="453"/>
      <c r="G33" s="452"/>
      <c r="H33" s="761"/>
      <c r="I33" s="429"/>
    </row>
    <row r="34" spans="2:9" ht="20.100000000000001" customHeight="1">
      <c r="B34" s="425"/>
      <c r="C34" s="450" t="str">
        <f>Identitas!F8&amp;""</f>
        <v>IV b</v>
      </c>
      <c r="D34" s="450" t="s">
        <v>393</v>
      </c>
      <c r="E34" s="454" t="str">
        <f>IF(C34="III a","III b",IF(C34="III b","III c",IF(C34="III c","III d",IF(C34="III d","IV a",IF(C34="IV a","IV b",IF(C34="IV b","IV c",IF(C34="IV c","IV d",IF(C34="IV d","IV e",""))))))))</f>
        <v>IV c</v>
      </c>
      <c r="F34" s="455" t="s">
        <v>394</v>
      </c>
      <c r="G34" s="456">
        <v>1</v>
      </c>
      <c r="H34" s="757"/>
      <c r="I34" s="429"/>
    </row>
    <row r="35" spans="2:9" ht="20.100000000000001" customHeight="1">
      <c r="B35" s="424"/>
      <c r="C35" s="505" t="str">
        <f>IF(H35="","Tidak memiliki Angka Kredit pada Tahun",IF(H35&gt;0,"Total perolehan Angka Kredit Tahun",""))</f>
        <v>Total perolehan Angka Kredit Tahun</v>
      </c>
      <c r="D35" s="432"/>
      <c r="E35" s="433"/>
      <c r="F35" s="434">
        <f>Identitas!E15</f>
        <v>2023</v>
      </c>
      <c r="G35" s="435"/>
      <c r="H35" s="436">
        <f>H29</f>
        <v>22.3125</v>
      </c>
      <c r="I35" s="429"/>
    </row>
    <row r="36" spans="2:9" ht="8.25" customHeight="1">
      <c r="B36" s="437"/>
      <c r="C36" s="438"/>
      <c r="D36" s="333"/>
      <c r="E36" s="333"/>
      <c r="F36" s="335"/>
      <c r="G36" s="333"/>
      <c r="H36" s="425"/>
      <c r="I36" s="425"/>
    </row>
    <row r="37" spans="2:9">
      <c r="B37" s="422"/>
      <c r="C37" s="332"/>
      <c r="D37" s="332"/>
      <c r="E37" s="332"/>
      <c r="F37" s="423"/>
      <c r="G37" s="143" t="str">
        <f>Identitas!E21&amp;", "</f>
        <v xml:space="preserve">Banyumas, </v>
      </c>
      <c r="H37" s="144" t="str">
        <f>Identitas!H41&amp;""</f>
        <v>10 Desember 2023</v>
      </c>
      <c r="I37" s="144"/>
    </row>
    <row r="38" spans="2:9">
      <c r="B38" s="422"/>
      <c r="C38" s="419" t="s">
        <v>455</v>
      </c>
      <c r="D38" s="332"/>
      <c r="E38" s="439" t="s">
        <v>235</v>
      </c>
      <c r="F38" s="332"/>
      <c r="G38" s="752" t="s">
        <v>236</v>
      </c>
      <c r="H38" s="752"/>
      <c r="I38" s="440"/>
    </row>
    <row r="39" spans="2:9">
      <c r="B39" s="422"/>
      <c r="C39" s="439"/>
      <c r="D39" s="332"/>
      <c r="E39" s="439"/>
      <c r="F39" s="332"/>
      <c r="G39" s="670" t="str">
        <f>E17&amp;""</f>
        <v>SMK Negeri 1 ..............</v>
      </c>
      <c r="H39" s="670"/>
      <c r="I39" s="441"/>
    </row>
    <row r="40" spans="2:9">
      <c r="B40" s="422"/>
      <c r="C40" s="439"/>
      <c r="D40" s="332"/>
      <c r="E40" s="439"/>
      <c r="F40" s="332"/>
      <c r="G40" s="141"/>
      <c r="H40" s="441"/>
      <c r="I40" s="441"/>
    </row>
    <row r="41" spans="2:9">
      <c r="B41" s="422"/>
      <c r="C41" s="439"/>
      <c r="D41" s="332"/>
      <c r="E41" s="439"/>
      <c r="F41" s="332"/>
      <c r="G41" s="332"/>
      <c r="H41" s="442"/>
      <c r="I41" s="442"/>
    </row>
    <row r="42" spans="2:9">
      <c r="B42" s="422"/>
      <c r="C42" s="439"/>
      <c r="D42" s="332"/>
      <c r="E42" s="439"/>
      <c r="F42" s="332"/>
      <c r="G42" s="332"/>
      <c r="H42" s="422"/>
      <c r="I42" s="422"/>
    </row>
    <row r="43" spans="2:9">
      <c r="B43" s="422"/>
      <c r="C43" s="443" t="str">
        <f>E5&amp;""</f>
        <v>Drs. ............</v>
      </c>
      <c r="D43" s="334"/>
      <c r="E43" s="443" t="str">
        <f>Identitas!E24&amp;""</f>
        <v>Hariyanto, S.TP., MP.</v>
      </c>
      <c r="F43" s="332"/>
      <c r="G43" s="750" t="str">
        <f>E5&amp;""</f>
        <v>Drs. ............</v>
      </c>
      <c r="H43" s="750"/>
      <c r="I43" s="444"/>
    </row>
    <row r="44" spans="2:9">
      <c r="B44" s="445"/>
      <c r="C44" s="427" t="str">
        <f>"NIP "&amp;E6&amp;""</f>
        <v>NIP 19..........................</v>
      </c>
      <c r="D44" s="420"/>
      <c r="E44" s="427" t="str">
        <f>"NIP "&amp;Identitas!E25&amp;""</f>
        <v>NIP 19711012 199802 1 002</v>
      </c>
      <c r="F44" s="446"/>
      <c r="G44" s="751" t="str">
        <f>"NIP "&amp;E6&amp;""</f>
        <v>NIP 19..........................</v>
      </c>
      <c r="H44" s="751"/>
      <c r="I44" s="447"/>
    </row>
    <row r="45" spans="2:9">
      <c r="B45" s="413"/>
      <c r="C45" s="448"/>
      <c r="D45" s="448"/>
      <c r="E45" s="448"/>
      <c r="F45" s="449"/>
      <c r="G45" s="448"/>
      <c r="H45" s="334"/>
      <c r="I45" s="334"/>
    </row>
  </sheetData>
  <mergeCells count="11">
    <mergeCell ref="C2:H2"/>
    <mergeCell ref="G39:H39"/>
    <mergeCell ref="G43:H43"/>
    <mergeCell ref="G44:H44"/>
    <mergeCell ref="G38:H38"/>
    <mergeCell ref="C3:H3"/>
    <mergeCell ref="C25:G25"/>
    <mergeCell ref="H25:H26"/>
    <mergeCell ref="C24:H24"/>
    <mergeCell ref="H29:H34"/>
    <mergeCell ref="C31:D31"/>
  </mergeCells>
  <printOptions horizontalCentered="1"/>
  <pageMargins left="0.59055118110236227" right="0.59055118110236227" top="0.59055118110236227" bottom="0.59055118110236227" header="0.31496062992125984" footer="0.31496062992125984"/>
  <pageSetup paperSize="9" scale="95" orientation="portrait" horizontalDpi="4294967293"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sheetPr>
  <dimension ref="A1:G189"/>
  <sheetViews>
    <sheetView workbookViewId="0"/>
  </sheetViews>
  <sheetFormatPr defaultRowHeight="15"/>
  <cols>
    <col min="1" max="1" width="14.85546875" customWidth="1"/>
    <col min="2" max="4" width="21.7109375" customWidth="1"/>
    <col min="5" max="5" width="14.140625" customWidth="1"/>
    <col min="6" max="6" width="4.85546875" customWidth="1"/>
    <col min="7" max="7" width="59.7109375" customWidth="1"/>
  </cols>
  <sheetData>
    <row r="1" spans="1:7" ht="48.75" customHeight="1"/>
    <row r="2" spans="1:7" ht="15.75">
      <c r="A2" s="764" t="s">
        <v>476</v>
      </c>
      <c r="B2" s="764"/>
      <c r="C2" s="764"/>
      <c r="D2" s="764"/>
      <c r="E2" s="764"/>
    </row>
    <row r="3" spans="1:7">
      <c r="A3" s="42"/>
      <c r="B3" s="43"/>
      <c r="C3" s="44"/>
      <c r="D3" s="44"/>
      <c r="E3" s="45"/>
    </row>
    <row r="4" spans="1:7">
      <c r="A4" s="515" t="s">
        <v>399</v>
      </c>
      <c r="B4" s="516"/>
      <c r="C4" s="509" t="s">
        <v>477</v>
      </c>
      <c r="E4" s="45"/>
    </row>
    <row r="5" spans="1:7">
      <c r="A5" s="515" t="s">
        <v>5</v>
      </c>
      <c r="B5" s="516"/>
      <c r="C5" s="509" t="s">
        <v>477</v>
      </c>
      <c r="E5" s="45"/>
    </row>
    <row r="6" spans="1:7">
      <c r="A6" s="515" t="s">
        <v>18</v>
      </c>
      <c r="B6" s="516"/>
      <c r="C6" s="509" t="s">
        <v>477</v>
      </c>
      <c r="E6" s="45"/>
    </row>
    <row r="7" spans="1:7">
      <c r="A7" s="515" t="s">
        <v>28</v>
      </c>
      <c r="B7" s="516"/>
      <c r="C7" s="509" t="s">
        <v>477</v>
      </c>
      <c r="E7" s="45"/>
    </row>
    <row r="8" spans="1:7">
      <c r="A8" s="515" t="s">
        <v>5</v>
      </c>
      <c r="B8" s="516"/>
      <c r="C8" s="509" t="s">
        <v>477</v>
      </c>
      <c r="E8" s="45"/>
    </row>
    <row r="9" spans="1:7">
      <c r="A9" s="515" t="s">
        <v>478</v>
      </c>
      <c r="B9" s="516"/>
      <c r="C9" s="509" t="s">
        <v>477</v>
      </c>
      <c r="E9" s="45"/>
    </row>
    <row r="10" spans="1:7">
      <c r="A10" s="39"/>
      <c r="B10" s="517"/>
      <c r="C10" s="40"/>
      <c r="D10" s="40"/>
      <c r="E10" s="41"/>
    </row>
    <row r="11" spans="1:7">
      <c r="A11" s="42" t="s">
        <v>41</v>
      </c>
      <c r="B11" s="43"/>
      <c r="C11" s="44"/>
      <c r="D11" s="44"/>
      <c r="E11" s="45"/>
    </row>
    <row r="12" spans="1:7">
      <c r="A12" s="42" t="s">
        <v>42</v>
      </c>
      <c r="B12" s="43"/>
      <c r="C12" s="44"/>
      <c r="D12" s="44"/>
      <c r="E12" s="45"/>
    </row>
    <row r="13" spans="1:7">
      <c r="A13" s="46" t="s">
        <v>43</v>
      </c>
      <c r="B13" s="47"/>
      <c r="C13" s="44"/>
      <c r="D13" s="44"/>
      <c r="E13" s="45"/>
    </row>
    <row r="14" spans="1:7" ht="24">
      <c r="A14" s="48" t="s">
        <v>483</v>
      </c>
      <c r="B14" s="49"/>
      <c r="C14" s="50" t="s">
        <v>44</v>
      </c>
      <c r="D14" s="51"/>
      <c r="E14" s="52" t="s">
        <v>45</v>
      </c>
      <c r="F14" s="53"/>
      <c r="G14" s="54" t="s">
        <v>46</v>
      </c>
    </row>
    <row r="15" spans="1:7">
      <c r="A15" s="55"/>
      <c r="B15" s="56" t="s">
        <v>47</v>
      </c>
      <c r="C15" s="57"/>
      <c r="D15" s="57"/>
      <c r="E15" s="58"/>
      <c r="F15" s="59" t="s">
        <v>48</v>
      </c>
      <c r="G15" s="60" t="s">
        <v>526</v>
      </c>
    </row>
    <row r="16" spans="1:7" ht="25.5">
      <c r="A16" s="55"/>
      <c r="B16" s="635" t="s">
        <v>49</v>
      </c>
      <c r="C16" s="629"/>
      <c r="D16" s="629"/>
      <c r="E16" s="61"/>
      <c r="F16" s="59" t="s">
        <v>50</v>
      </c>
      <c r="G16" s="60" t="s">
        <v>527</v>
      </c>
    </row>
    <row r="17" spans="1:7" ht="25.5">
      <c r="A17" s="55"/>
      <c r="B17" s="56" t="s">
        <v>51</v>
      </c>
      <c r="C17" s="57"/>
      <c r="D17" s="57"/>
      <c r="E17" s="61"/>
      <c r="F17" s="59" t="s">
        <v>52</v>
      </c>
      <c r="G17" s="60" t="s">
        <v>433</v>
      </c>
    </row>
    <row r="18" spans="1:7" ht="25.5">
      <c r="A18" s="55"/>
      <c r="B18" s="56" t="s">
        <v>53</v>
      </c>
      <c r="C18" s="57"/>
      <c r="D18" s="57"/>
      <c r="E18" s="62"/>
      <c r="F18" s="59" t="s">
        <v>54</v>
      </c>
      <c r="G18" s="60" t="s">
        <v>55</v>
      </c>
    </row>
    <row r="19" spans="1:7">
      <c r="A19" s="63"/>
      <c r="B19" s="64"/>
      <c r="C19" s="65"/>
      <c r="D19" s="410" t="str">
        <f>E14&amp;""</f>
        <v>TINGKAT KOMPETENSI</v>
      </c>
      <c r="E19" s="67"/>
    </row>
    <row r="20" spans="1:7" ht="15.75" thickBot="1">
      <c r="A20" s="69" t="s">
        <v>57</v>
      </c>
      <c r="B20" s="70" t="s">
        <v>58</v>
      </c>
      <c r="C20" s="69" t="s">
        <v>59</v>
      </c>
      <c r="D20" s="69" t="s">
        <v>60</v>
      </c>
      <c r="E20" s="71" t="s">
        <v>61</v>
      </c>
      <c r="F20" s="59"/>
      <c r="G20" s="60"/>
    </row>
    <row r="21" spans="1:7" ht="16.5" thickTop="1" thickBot="1">
      <c r="A21" s="72"/>
      <c r="B21" s="72"/>
      <c r="C21" s="72"/>
      <c r="D21" s="72"/>
      <c r="E21" s="73"/>
      <c r="F21" s="59"/>
      <c r="G21" s="60"/>
    </row>
    <row r="22" spans="1:7" ht="179.25" thickTop="1">
      <c r="A22" s="76" t="s">
        <v>63</v>
      </c>
      <c r="B22" s="76" t="s">
        <v>64</v>
      </c>
      <c r="C22" s="76" t="s">
        <v>65</v>
      </c>
      <c r="D22" s="76" t="s">
        <v>66</v>
      </c>
      <c r="E22" s="77"/>
      <c r="F22" s="75"/>
      <c r="G22" s="60"/>
    </row>
    <row r="23" spans="1:7">
      <c r="A23" s="79"/>
      <c r="B23" s="80"/>
      <c r="C23" s="80"/>
      <c r="D23" s="80"/>
      <c r="E23" s="81"/>
      <c r="F23" s="75"/>
      <c r="G23" s="60"/>
    </row>
    <row r="24" spans="1:7">
      <c r="A24" s="42" t="s">
        <v>42</v>
      </c>
      <c r="B24" s="43"/>
      <c r="C24" s="44"/>
      <c r="D24" s="44"/>
      <c r="E24" s="45"/>
      <c r="F24" s="75"/>
      <c r="G24" s="60"/>
    </row>
    <row r="25" spans="1:7">
      <c r="A25" s="46" t="s">
        <v>67</v>
      </c>
      <c r="B25" s="47"/>
      <c r="C25" s="44"/>
      <c r="D25" s="44"/>
      <c r="E25" s="45"/>
      <c r="F25" s="53"/>
    </row>
    <row r="26" spans="1:7" ht="24">
      <c r="A26" s="48" t="s">
        <v>483</v>
      </c>
      <c r="B26" s="49"/>
      <c r="C26" s="50" t="s">
        <v>44</v>
      </c>
      <c r="D26" s="51"/>
      <c r="E26" s="52" t="s">
        <v>45</v>
      </c>
      <c r="F26" s="53"/>
      <c r="G26" s="54" t="s">
        <v>46</v>
      </c>
    </row>
    <row r="27" spans="1:7" ht="25.5">
      <c r="A27" s="55"/>
      <c r="B27" s="616" t="s">
        <v>68</v>
      </c>
      <c r="C27" s="617"/>
      <c r="D27" s="618"/>
      <c r="E27" s="58"/>
      <c r="F27" s="59" t="s">
        <v>48</v>
      </c>
      <c r="G27" s="60" t="s">
        <v>69</v>
      </c>
    </row>
    <row r="28" spans="1:7" ht="30" customHeight="1">
      <c r="A28" s="55"/>
      <c r="B28" s="616" t="s">
        <v>70</v>
      </c>
      <c r="C28" s="617"/>
      <c r="D28" s="618"/>
      <c r="E28" s="61"/>
      <c r="F28" s="59" t="s">
        <v>50</v>
      </c>
      <c r="G28" s="60" t="s">
        <v>71</v>
      </c>
    </row>
    <row r="29" spans="1:7" ht="30" customHeight="1">
      <c r="A29" s="55"/>
      <c r="B29" s="616" t="s">
        <v>72</v>
      </c>
      <c r="C29" s="617"/>
      <c r="D29" s="618"/>
      <c r="E29" s="61"/>
      <c r="F29" s="59" t="s">
        <v>52</v>
      </c>
      <c r="G29" s="60" t="s">
        <v>529</v>
      </c>
    </row>
    <row r="30" spans="1:7" ht="30" customHeight="1">
      <c r="A30" s="55"/>
      <c r="B30" s="616" t="s">
        <v>73</v>
      </c>
      <c r="C30" s="617"/>
      <c r="D30" s="618"/>
      <c r="E30" s="61"/>
      <c r="F30" s="59" t="s">
        <v>54</v>
      </c>
      <c r="G30" s="60" t="s">
        <v>528</v>
      </c>
    </row>
    <row r="31" spans="1:7" ht="30" customHeight="1">
      <c r="A31" s="55"/>
      <c r="B31" s="628" t="s">
        <v>74</v>
      </c>
      <c r="C31" s="629"/>
      <c r="D31" s="629"/>
      <c r="E31" s="62"/>
      <c r="F31" s="59" t="s">
        <v>75</v>
      </c>
      <c r="G31" s="60" t="s">
        <v>76</v>
      </c>
    </row>
    <row r="32" spans="1:7">
      <c r="A32" s="63"/>
      <c r="B32" s="64"/>
      <c r="C32" s="65"/>
      <c r="D32" s="410" t="str">
        <f>E26&amp;""</f>
        <v>TINGKAT KOMPETENSI</v>
      </c>
      <c r="E32" s="67"/>
    </row>
    <row r="33" spans="1:7" ht="15.75" thickBot="1">
      <c r="A33" s="69" t="s">
        <v>57</v>
      </c>
      <c r="B33" s="70" t="s">
        <v>58</v>
      </c>
      <c r="C33" s="69" t="s">
        <v>59</v>
      </c>
      <c r="D33" s="69" t="s">
        <v>60</v>
      </c>
      <c r="E33" s="71" t="s">
        <v>61</v>
      </c>
    </row>
    <row r="34" spans="1:7" ht="16.5" thickTop="1" thickBot="1">
      <c r="A34" s="72"/>
      <c r="B34" s="72"/>
      <c r="C34" s="72"/>
      <c r="D34" s="72"/>
      <c r="E34" s="82"/>
      <c r="F34" s="59"/>
      <c r="G34" s="60"/>
    </row>
    <row r="35" spans="1:7" ht="217.5" thickTop="1">
      <c r="A35" s="76" t="s">
        <v>78</v>
      </c>
      <c r="B35" s="76" t="s">
        <v>79</v>
      </c>
      <c r="C35" s="76" t="s">
        <v>80</v>
      </c>
      <c r="D35" s="76" t="s">
        <v>81</v>
      </c>
      <c r="E35" s="77"/>
      <c r="F35" s="59"/>
      <c r="G35" s="60"/>
    </row>
    <row r="36" spans="1:7">
      <c r="A36" s="83"/>
      <c r="B36" s="83"/>
      <c r="C36" s="84"/>
      <c r="D36" s="84"/>
      <c r="E36" s="85"/>
      <c r="F36" s="75"/>
      <c r="G36" s="60"/>
    </row>
    <row r="37" spans="1:7">
      <c r="A37" s="42" t="s">
        <v>42</v>
      </c>
      <c r="B37" s="43"/>
      <c r="C37" s="44"/>
      <c r="D37" s="44"/>
      <c r="E37" s="45"/>
      <c r="F37" s="75"/>
      <c r="G37" s="60"/>
    </row>
    <row r="38" spans="1:7">
      <c r="A38" s="636" t="s">
        <v>82</v>
      </c>
      <c r="B38" s="637"/>
      <c r="C38" s="637"/>
      <c r="D38" s="637"/>
      <c r="E38" s="45"/>
      <c r="F38" s="53"/>
    </row>
    <row r="39" spans="1:7" ht="24">
      <c r="A39" s="48" t="s">
        <v>483</v>
      </c>
      <c r="B39" s="49"/>
      <c r="C39" s="50" t="s">
        <v>44</v>
      </c>
      <c r="D39" s="51"/>
      <c r="E39" s="52" t="s">
        <v>45</v>
      </c>
      <c r="F39" s="53"/>
      <c r="G39" s="54" t="s">
        <v>46</v>
      </c>
    </row>
    <row r="40" spans="1:7" ht="30" customHeight="1">
      <c r="A40" s="55"/>
      <c r="B40" s="616" t="s">
        <v>83</v>
      </c>
      <c r="C40" s="617"/>
      <c r="D40" s="618"/>
      <c r="E40" s="58"/>
      <c r="F40" s="59" t="s">
        <v>48</v>
      </c>
      <c r="G40" s="60" t="s">
        <v>84</v>
      </c>
    </row>
    <row r="41" spans="1:7" ht="30" customHeight="1">
      <c r="A41" s="55"/>
      <c r="B41" s="616" t="s">
        <v>85</v>
      </c>
      <c r="C41" s="617"/>
      <c r="D41" s="618"/>
      <c r="E41" s="61"/>
      <c r="F41" s="59" t="s">
        <v>50</v>
      </c>
      <c r="G41" s="60" t="s">
        <v>86</v>
      </c>
    </row>
    <row r="42" spans="1:7" ht="30" customHeight="1">
      <c r="A42" s="55"/>
      <c r="B42" s="628" t="s">
        <v>87</v>
      </c>
      <c r="C42" s="629"/>
      <c r="D42" s="629"/>
      <c r="E42" s="61"/>
      <c r="F42" s="59" t="s">
        <v>52</v>
      </c>
      <c r="G42" s="60" t="s">
        <v>88</v>
      </c>
    </row>
    <row r="43" spans="1:7" ht="30" customHeight="1">
      <c r="A43" s="55"/>
      <c r="B43" s="628" t="s">
        <v>89</v>
      </c>
      <c r="C43" s="629"/>
      <c r="D43" s="629"/>
      <c r="E43" s="61"/>
      <c r="F43" s="59" t="s">
        <v>54</v>
      </c>
      <c r="G43" s="60" t="s">
        <v>86</v>
      </c>
    </row>
    <row r="44" spans="1:7" ht="30" customHeight="1">
      <c r="A44" s="55"/>
      <c r="B44" s="628" t="s">
        <v>90</v>
      </c>
      <c r="C44" s="629"/>
      <c r="D44" s="629"/>
      <c r="E44" s="62"/>
      <c r="F44" s="59" t="s">
        <v>75</v>
      </c>
      <c r="G44" s="60" t="s">
        <v>91</v>
      </c>
    </row>
    <row r="45" spans="1:7">
      <c r="A45" s="63"/>
      <c r="B45" s="64"/>
      <c r="C45" s="65"/>
      <c r="D45" s="410" t="str">
        <f>E39&amp;""</f>
        <v>TINGKAT KOMPETENSI</v>
      </c>
      <c r="E45" s="67"/>
    </row>
    <row r="46" spans="1:7" ht="15.75" thickBot="1">
      <c r="A46" s="69" t="s">
        <v>57</v>
      </c>
      <c r="B46" s="70" t="s">
        <v>58</v>
      </c>
      <c r="C46" s="69" t="s">
        <v>59</v>
      </c>
      <c r="D46" s="69" t="s">
        <v>60</v>
      </c>
      <c r="E46" s="71" t="s">
        <v>61</v>
      </c>
    </row>
    <row r="47" spans="1:7" ht="16.5" thickTop="1" thickBot="1">
      <c r="A47" s="72"/>
      <c r="B47" s="72"/>
      <c r="C47" s="72"/>
      <c r="D47" s="72"/>
      <c r="E47" s="82" t="str">
        <f>IF(E40="Berkembang",1,IF(E40="Layak",2,IF(E40="Cakap",3,IF(E40="Mahir",4,""))))</f>
        <v/>
      </c>
    </row>
    <row r="48" spans="1:7" ht="243" thickTop="1">
      <c r="A48" s="76" t="s">
        <v>93</v>
      </c>
      <c r="B48" s="76" t="s">
        <v>94</v>
      </c>
      <c r="C48" s="76" t="s">
        <v>95</v>
      </c>
      <c r="D48" s="86" t="s">
        <v>96</v>
      </c>
      <c r="E48" s="77"/>
      <c r="F48" s="59"/>
      <c r="G48" s="60"/>
    </row>
    <row r="49" spans="1:7">
      <c r="A49" s="83"/>
      <c r="B49" s="83"/>
      <c r="C49" s="84"/>
      <c r="D49" s="84"/>
      <c r="E49" s="85"/>
      <c r="F49" s="59"/>
      <c r="G49" s="60"/>
    </row>
    <row r="50" spans="1:7">
      <c r="A50" s="87"/>
      <c r="B50" s="87"/>
      <c r="C50" s="44"/>
      <c r="D50" s="44"/>
      <c r="E50" s="88"/>
      <c r="F50" s="75"/>
      <c r="G50" s="60"/>
    </row>
    <row r="51" spans="1:7">
      <c r="A51" s="42" t="s">
        <v>42</v>
      </c>
      <c r="B51" s="43"/>
      <c r="C51" s="44"/>
      <c r="D51" s="44"/>
      <c r="E51" s="45"/>
      <c r="F51" s="75"/>
      <c r="G51" s="60"/>
    </row>
    <row r="52" spans="1:7">
      <c r="A52" s="630" t="s">
        <v>97</v>
      </c>
      <c r="B52" s="631"/>
      <c r="C52" s="631"/>
      <c r="D52" s="631"/>
      <c r="E52" s="45"/>
      <c r="F52" s="53"/>
    </row>
    <row r="53" spans="1:7" ht="24">
      <c r="A53" s="48" t="s">
        <v>483</v>
      </c>
      <c r="B53" s="49"/>
      <c r="C53" s="50" t="s">
        <v>44</v>
      </c>
      <c r="D53" s="51"/>
      <c r="E53" s="52" t="s">
        <v>45</v>
      </c>
      <c r="F53" s="53"/>
      <c r="G53" s="54" t="s">
        <v>46</v>
      </c>
    </row>
    <row r="54" spans="1:7" ht="30" customHeight="1">
      <c r="A54" s="55"/>
      <c r="B54" s="628" t="s">
        <v>98</v>
      </c>
      <c r="C54" s="629"/>
      <c r="D54" s="629"/>
      <c r="E54" s="58"/>
      <c r="F54" s="59" t="s">
        <v>48</v>
      </c>
      <c r="G54" s="60" t="s">
        <v>99</v>
      </c>
    </row>
    <row r="55" spans="1:7" ht="30" customHeight="1">
      <c r="A55" s="55"/>
      <c r="B55" s="56" t="s">
        <v>100</v>
      </c>
      <c r="C55" s="57"/>
      <c r="D55" s="57"/>
      <c r="E55" s="61"/>
      <c r="F55" s="59" t="s">
        <v>50</v>
      </c>
      <c r="G55" s="60" t="s">
        <v>101</v>
      </c>
    </row>
    <row r="56" spans="1:7" ht="30" customHeight="1">
      <c r="A56" s="55"/>
      <c r="B56" s="628" t="s">
        <v>102</v>
      </c>
      <c r="C56" s="629"/>
      <c r="D56" s="629"/>
      <c r="E56" s="61"/>
      <c r="F56" s="59" t="s">
        <v>52</v>
      </c>
      <c r="G56" s="60" t="s">
        <v>103</v>
      </c>
    </row>
    <row r="57" spans="1:7" ht="30" customHeight="1">
      <c r="A57" s="55"/>
      <c r="B57" s="628" t="s">
        <v>104</v>
      </c>
      <c r="C57" s="629"/>
      <c r="D57" s="629"/>
      <c r="E57" s="61"/>
      <c r="F57" s="59" t="s">
        <v>54</v>
      </c>
      <c r="G57" s="60" t="s">
        <v>105</v>
      </c>
    </row>
    <row r="58" spans="1:7" ht="30" customHeight="1">
      <c r="A58" s="55"/>
      <c r="B58" s="628" t="s">
        <v>106</v>
      </c>
      <c r="C58" s="629"/>
      <c r="D58" s="629"/>
      <c r="E58" s="62"/>
      <c r="F58" s="59" t="s">
        <v>75</v>
      </c>
      <c r="G58" s="60" t="s">
        <v>107</v>
      </c>
    </row>
    <row r="59" spans="1:7">
      <c r="A59" s="63"/>
      <c r="B59" s="64"/>
      <c r="C59" s="65"/>
      <c r="D59" s="410" t="str">
        <f>E53&amp;""</f>
        <v>TINGKAT KOMPETENSI</v>
      </c>
      <c r="E59" s="67"/>
    </row>
    <row r="60" spans="1:7" ht="15.75" thickBot="1">
      <c r="A60" s="69" t="s">
        <v>57</v>
      </c>
      <c r="B60" s="70" t="s">
        <v>58</v>
      </c>
      <c r="C60" s="69" t="s">
        <v>59</v>
      </c>
      <c r="D60" s="69" t="s">
        <v>60</v>
      </c>
      <c r="E60" s="71" t="s">
        <v>61</v>
      </c>
    </row>
    <row r="61" spans="1:7" ht="16.5" thickTop="1" thickBot="1">
      <c r="A61" s="72"/>
      <c r="B61" s="72"/>
      <c r="C61" s="72"/>
      <c r="D61" s="72"/>
      <c r="E61" s="82"/>
    </row>
    <row r="62" spans="1:7" ht="222" customHeight="1" thickTop="1">
      <c r="A62" s="76" t="s">
        <v>108</v>
      </c>
      <c r="B62" s="76" t="s">
        <v>109</v>
      </c>
      <c r="C62" s="76" t="s">
        <v>110</v>
      </c>
      <c r="D62" s="76" t="s">
        <v>111</v>
      </c>
      <c r="E62" s="77"/>
      <c r="F62" s="59"/>
      <c r="G62" s="60"/>
    </row>
    <row r="63" spans="1:7">
      <c r="A63" s="79"/>
      <c r="B63" s="80"/>
      <c r="C63" s="80"/>
      <c r="D63" s="80"/>
      <c r="E63" s="81"/>
      <c r="F63" s="59"/>
      <c r="G63" s="60"/>
    </row>
    <row r="64" spans="1:7">
      <c r="A64" s="79"/>
      <c r="B64" s="80"/>
      <c r="C64" s="80"/>
      <c r="D64" s="80"/>
      <c r="E64" s="81"/>
      <c r="F64" s="75"/>
      <c r="G64" s="60"/>
    </row>
    <row r="65" spans="1:7">
      <c r="A65" s="79"/>
      <c r="B65" s="80"/>
      <c r="C65" s="80"/>
      <c r="D65" s="80"/>
      <c r="E65" s="81"/>
      <c r="F65" s="75"/>
      <c r="G65" s="60"/>
    </row>
    <row r="66" spans="1:7">
      <c r="A66" s="79"/>
      <c r="B66" s="80"/>
      <c r="C66" s="80"/>
      <c r="D66" s="80"/>
      <c r="E66" s="81"/>
    </row>
    <row r="67" spans="1:7">
      <c r="A67" s="79"/>
      <c r="B67" s="80"/>
      <c r="C67" s="80"/>
      <c r="D67" s="80"/>
      <c r="E67" s="81"/>
    </row>
    <row r="68" spans="1:7">
      <c r="A68" s="79"/>
      <c r="B68" s="80"/>
      <c r="C68" s="80"/>
      <c r="D68" s="80"/>
      <c r="E68" s="81"/>
    </row>
    <row r="69" spans="1:7">
      <c r="A69" s="42" t="s">
        <v>113</v>
      </c>
      <c r="B69" s="43"/>
      <c r="C69" s="44"/>
      <c r="D69" s="44"/>
      <c r="E69" s="45"/>
    </row>
    <row r="70" spans="1:7">
      <c r="A70" s="42" t="s">
        <v>42</v>
      </c>
      <c r="B70" s="43"/>
      <c r="C70" s="44"/>
      <c r="D70" s="44"/>
      <c r="E70" s="45"/>
    </row>
    <row r="71" spans="1:7">
      <c r="A71" s="46" t="s">
        <v>114</v>
      </c>
      <c r="B71" s="47"/>
      <c r="C71" s="44"/>
      <c r="D71" s="44"/>
      <c r="E71" s="45"/>
    </row>
    <row r="72" spans="1:7" ht="24">
      <c r="A72" s="48" t="s">
        <v>483</v>
      </c>
      <c r="B72" s="49"/>
      <c r="C72" s="50" t="s">
        <v>44</v>
      </c>
      <c r="D72" s="51"/>
      <c r="E72" s="52" t="s">
        <v>45</v>
      </c>
      <c r="G72" s="54" t="s">
        <v>46</v>
      </c>
    </row>
    <row r="73" spans="1:7" ht="30" customHeight="1">
      <c r="A73" s="55"/>
      <c r="B73" s="616" t="s">
        <v>435</v>
      </c>
      <c r="C73" s="617"/>
      <c r="D73" s="618"/>
      <c r="E73" s="58"/>
      <c r="F73" s="59" t="s">
        <v>48</v>
      </c>
      <c r="G73" s="60" t="s">
        <v>534</v>
      </c>
    </row>
    <row r="74" spans="1:7" ht="30" customHeight="1">
      <c r="A74" s="55"/>
      <c r="B74" s="616" t="s">
        <v>115</v>
      </c>
      <c r="C74" s="617"/>
      <c r="D74" s="618"/>
      <c r="E74" s="61"/>
      <c r="F74" s="59" t="s">
        <v>50</v>
      </c>
      <c r="G74" s="60" t="s">
        <v>116</v>
      </c>
    </row>
    <row r="75" spans="1:7" ht="30" customHeight="1">
      <c r="A75" s="55"/>
      <c r="B75" s="628" t="s">
        <v>117</v>
      </c>
      <c r="C75" s="629"/>
      <c r="D75" s="629"/>
      <c r="E75" s="61"/>
      <c r="F75" s="59" t="s">
        <v>52</v>
      </c>
      <c r="G75" s="60" t="s">
        <v>116</v>
      </c>
    </row>
    <row r="76" spans="1:7" ht="30" customHeight="1">
      <c r="A76" s="55"/>
      <c r="B76" s="616" t="s">
        <v>118</v>
      </c>
      <c r="C76" s="617"/>
      <c r="D76" s="618"/>
      <c r="E76" s="61"/>
      <c r="F76" s="59" t="s">
        <v>54</v>
      </c>
      <c r="G76" s="60" t="s">
        <v>119</v>
      </c>
    </row>
    <row r="77" spans="1:7">
      <c r="A77" s="63"/>
      <c r="B77" s="64"/>
      <c r="C77" s="65"/>
      <c r="D77" s="410" t="str">
        <f>E72&amp;""</f>
        <v>TINGKAT KOMPETENSI</v>
      </c>
      <c r="E77" s="67"/>
    </row>
    <row r="78" spans="1:7" ht="15.75" thickBot="1">
      <c r="A78" s="69" t="s">
        <v>57</v>
      </c>
      <c r="B78" s="70" t="s">
        <v>58</v>
      </c>
      <c r="C78" s="69" t="s">
        <v>59</v>
      </c>
      <c r="D78" s="69" t="s">
        <v>60</v>
      </c>
      <c r="E78" s="71" t="s">
        <v>61</v>
      </c>
    </row>
    <row r="79" spans="1:7" ht="16.5" thickTop="1" thickBot="1">
      <c r="A79" s="72"/>
      <c r="B79" s="72"/>
      <c r="C79" s="72"/>
      <c r="D79" s="72"/>
      <c r="E79" s="82"/>
    </row>
    <row r="80" spans="1:7" ht="243" thickTop="1">
      <c r="A80" s="76" t="s">
        <v>121</v>
      </c>
      <c r="B80" s="76" t="s">
        <v>122</v>
      </c>
      <c r="C80" s="76" t="s">
        <v>123</v>
      </c>
      <c r="D80" s="76" t="s">
        <v>124</v>
      </c>
      <c r="E80" s="77"/>
    </row>
    <row r="81" spans="1:7">
      <c r="A81" s="83"/>
      <c r="B81" s="83"/>
      <c r="C81" s="84"/>
      <c r="D81" s="84"/>
      <c r="E81" s="85"/>
    </row>
    <row r="82" spans="1:7">
      <c r="A82" s="87"/>
      <c r="B82" s="87"/>
      <c r="C82" s="44"/>
      <c r="D82" s="44"/>
      <c r="E82" s="88"/>
    </row>
    <row r="83" spans="1:7">
      <c r="A83" s="42" t="s">
        <v>42</v>
      </c>
      <c r="B83" s="43"/>
      <c r="C83" s="44"/>
      <c r="D83" s="44"/>
      <c r="E83" s="45"/>
    </row>
    <row r="84" spans="1:7">
      <c r="A84" s="46" t="s">
        <v>125</v>
      </c>
      <c r="B84" s="47"/>
      <c r="C84" s="44"/>
      <c r="D84" s="44"/>
      <c r="E84" s="45"/>
    </row>
    <row r="85" spans="1:7" ht="24">
      <c r="A85" s="48" t="s">
        <v>483</v>
      </c>
      <c r="B85" s="49"/>
      <c r="C85" s="50" t="s">
        <v>44</v>
      </c>
      <c r="D85" s="51"/>
      <c r="E85" s="52" t="s">
        <v>45</v>
      </c>
      <c r="G85" s="54" t="s">
        <v>46</v>
      </c>
    </row>
    <row r="86" spans="1:7" ht="30" customHeight="1">
      <c r="A86" s="55"/>
      <c r="B86" s="628" t="s">
        <v>126</v>
      </c>
      <c r="C86" s="629"/>
      <c r="D86" s="629"/>
      <c r="E86" s="58"/>
      <c r="F86" s="59" t="s">
        <v>48</v>
      </c>
      <c r="G86" s="60" t="s">
        <v>127</v>
      </c>
    </row>
    <row r="87" spans="1:7" ht="30" customHeight="1">
      <c r="A87" s="55"/>
      <c r="B87" s="628" t="s">
        <v>128</v>
      </c>
      <c r="C87" s="629"/>
      <c r="D87" s="629"/>
      <c r="E87" s="61"/>
      <c r="F87" s="59" t="s">
        <v>50</v>
      </c>
      <c r="G87" s="60" t="s">
        <v>129</v>
      </c>
    </row>
    <row r="88" spans="1:7" ht="30" customHeight="1">
      <c r="A88" s="55"/>
      <c r="B88" s="628" t="s">
        <v>130</v>
      </c>
      <c r="C88" s="629"/>
      <c r="D88" s="629"/>
      <c r="E88" s="61"/>
      <c r="F88" s="59" t="s">
        <v>52</v>
      </c>
      <c r="G88" s="60" t="s">
        <v>431</v>
      </c>
    </row>
    <row r="89" spans="1:7" ht="30" customHeight="1">
      <c r="A89" s="55"/>
      <c r="B89" s="628" t="s">
        <v>131</v>
      </c>
      <c r="C89" s="629"/>
      <c r="D89" s="629"/>
      <c r="E89" s="61"/>
      <c r="F89" s="59" t="s">
        <v>54</v>
      </c>
      <c r="G89" s="60" t="s">
        <v>432</v>
      </c>
    </row>
    <row r="90" spans="1:7" ht="15.75" thickBot="1">
      <c r="A90" s="510"/>
      <c r="B90" s="511"/>
      <c r="C90" s="512"/>
      <c r="D90" s="513" t="str">
        <f>E85&amp;""</f>
        <v>TINGKAT KOMPETENSI</v>
      </c>
      <c r="E90" s="514"/>
    </row>
    <row r="91" spans="1:7" ht="16.5" thickTop="1" thickBot="1">
      <c r="A91" s="93" t="s">
        <v>57</v>
      </c>
      <c r="B91" s="94" t="s">
        <v>58</v>
      </c>
      <c r="C91" s="93" t="s">
        <v>59</v>
      </c>
      <c r="D91" s="93" t="s">
        <v>60</v>
      </c>
      <c r="E91" s="95" t="s">
        <v>61</v>
      </c>
    </row>
    <row r="92" spans="1:7" ht="16.5" thickTop="1" thickBot="1">
      <c r="A92" s="72"/>
      <c r="B92" s="72"/>
      <c r="C92" s="72"/>
      <c r="D92" s="72"/>
      <c r="E92" s="82"/>
    </row>
    <row r="93" spans="1:7" ht="204.75" thickTop="1">
      <c r="A93" s="76" t="s">
        <v>133</v>
      </c>
      <c r="B93" s="76" t="s">
        <v>134</v>
      </c>
      <c r="C93" s="76" t="s">
        <v>135</v>
      </c>
      <c r="D93" s="76" t="s">
        <v>136</v>
      </c>
      <c r="E93" s="77"/>
    </row>
    <row r="94" spans="1:7">
      <c r="A94" s="83"/>
      <c r="B94" s="83"/>
      <c r="C94" s="84"/>
      <c r="D94" s="84"/>
      <c r="E94" s="85"/>
    </row>
    <row r="95" spans="1:7">
      <c r="A95" s="87"/>
      <c r="B95" s="87"/>
      <c r="C95" s="44"/>
      <c r="D95" s="44"/>
      <c r="E95" s="88"/>
    </row>
    <row r="96" spans="1:7">
      <c r="A96" s="87"/>
      <c r="B96" s="87"/>
      <c r="C96" s="44"/>
      <c r="D96" s="44"/>
      <c r="E96" s="88"/>
    </row>
    <row r="97" spans="1:7">
      <c r="A97" s="87"/>
      <c r="B97" s="87"/>
      <c r="C97" s="44"/>
      <c r="D97" s="44"/>
      <c r="E97" s="88"/>
    </row>
    <row r="98" spans="1:7">
      <c r="A98" s="87"/>
      <c r="B98" s="87"/>
      <c r="C98" s="44"/>
      <c r="D98" s="44"/>
      <c r="E98" s="88"/>
    </row>
    <row r="99" spans="1:7">
      <c r="A99" s="87"/>
      <c r="B99" s="87"/>
      <c r="C99" s="44"/>
      <c r="D99" s="44"/>
      <c r="E99" s="88"/>
    </row>
    <row r="100" spans="1:7">
      <c r="A100" s="87"/>
      <c r="B100" s="87"/>
      <c r="C100" s="44"/>
      <c r="D100" s="44"/>
      <c r="E100" s="88"/>
    </row>
    <row r="101" spans="1:7">
      <c r="A101" s="87"/>
      <c r="B101" s="87"/>
      <c r="C101" s="44"/>
      <c r="D101" s="44"/>
      <c r="E101" s="88"/>
    </row>
    <row r="102" spans="1:7">
      <c r="A102" s="42" t="s">
        <v>42</v>
      </c>
      <c r="B102" s="43"/>
      <c r="C102" s="44"/>
      <c r="D102" s="44"/>
      <c r="E102" s="45"/>
    </row>
    <row r="103" spans="1:7">
      <c r="A103" s="46" t="s">
        <v>137</v>
      </c>
      <c r="B103" s="47"/>
      <c r="C103" s="44"/>
      <c r="D103" s="44"/>
      <c r="E103" s="45"/>
    </row>
    <row r="104" spans="1:7" ht="24">
      <c r="A104" s="48" t="s">
        <v>483</v>
      </c>
      <c r="B104" s="49"/>
      <c r="C104" s="50" t="s">
        <v>44</v>
      </c>
      <c r="D104" s="51"/>
      <c r="E104" s="52" t="s">
        <v>45</v>
      </c>
      <c r="G104" s="54" t="s">
        <v>46</v>
      </c>
    </row>
    <row r="105" spans="1:7" ht="30" customHeight="1">
      <c r="A105" s="55"/>
      <c r="B105" s="616" t="s">
        <v>138</v>
      </c>
      <c r="C105" s="617"/>
      <c r="D105" s="618"/>
      <c r="E105" s="58"/>
      <c r="F105" s="59" t="s">
        <v>48</v>
      </c>
      <c r="G105" s="60" t="s">
        <v>139</v>
      </c>
    </row>
    <row r="106" spans="1:7" ht="30" customHeight="1">
      <c r="A106" s="55"/>
      <c r="B106" s="616" t="s">
        <v>140</v>
      </c>
      <c r="C106" s="617"/>
      <c r="D106" s="618"/>
      <c r="E106" s="61"/>
      <c r="F106" s="59" t="s">
        <v>50</v>
      </c>
      <c r="G106" s="60" t="s">
        <v>139</v>
      </c>
    </row>
    <row r="107" spans="1:7" ht="30" customHeight="1">
      <c r="A107" s="55"/>
      <c r="B107" s="616" t="s">
        <v>141</v>
      </c>
      <c r="C107" s="617"/>
      <c r="D107" s="618"/>
      <c r="E107" s="61"/>
      <c r="F107" s="59" t="s">
        <v>52</v>
      </c>
      <c r="G107" s="60" t="s">
        <v>142</v>
      </c>
    </row>
    <row r="108" spans="1:7" ht="30" customHeight="1">
      <c r="A108" s="55"/>
      <c r="B108" s="616" t="s">
        <v>143</v>
      </c>
      <c r="C108" s="617"/>
      <c r="D108" s="618"/>
      <c r="E108" s="61"/>
      <c r="F108" s="59" t="s">
        <v>54</v>
      </c>
      <c r="G108" s="60" t="s">
        <v>144</v>
      </c>
    </row>
    <row r="109" spans="1:7" ht="15.75" thickBot="1">
      <c r="A109" s="510"/>
      <c r="B109" s="511"/>
      <c r="C109" s="512"/>
      <c r="D109" s="513" t="str">
        <f>E104&amp;""</f>
        <v>TINGKAT KOMPETENSI</v>
      </c>
      <c r="E109" s="514"/>
    </row>
    <row r="110" spans="1:7" ht="16.5" thickTop="1" thickBot="1">
      <c r="A110" s="93" t="s">
        <v>57</v>
      </c>
      <c r="B110" s="94" t="s">
        <v>58</v>
      </c>
      <c r="C110" s="93" t="s">
        <v>59</v>
      </c>
      <c r="D110" s="93" t="s">
        <v>60</v>
      </c>
      <c r="E110" s="96" t="s">
        <v>61</v>
      </c>
    </row>
    <row r="111" spans="1:7" ht="16.5" thickTop="1" thickBot="1">
      <c r="A111" s="72"/>
      <c r="B111" s="72"/>
      <c r="C111" s="72"/>
      <c r="D111" s="72"/>
      <c r="E111" s="97"/>
    </row>
    <row r="112" spans="1:7" ht="141" thickTop="1">
      <c r="A112" s="98" t="s">
        <v>146</v>
      </c>
      <c r="B112" s="98" t="s">
        <v>147</v>
      </c>
      <c r="C112" s="98" t="s">
        <v>148</v>
      </c>
      <c r="D112" s="98" t="s">
        <v>149</v>
      </c>
      <c r="E112" s="99"/>
    </row>
    <row r="113" spans="1:7">
      <c r="A113" s="87"/>
      <c r="B113" s="87"/>
      <c r="C113" s="44"/>
      <c r="D113" s="44"/>
      <c r="E113" s="88"/>
    </row>
    <row r="114" spans="1:7">
      <c r="A114" s="87"/>
      <c r="B114" s="87"/>
      <c r="C114" s="44"/>
      <c r="D114" s="44"/>
      <c r="E114" s="88"/>
    </row>
    <row r="115" spans="1:7">
      <c r="A115" s="42" t="s">
        <v>42</v>
      </c>
      <c r="B115" s="43"/>
      <c r="C115" s="44"/>
      <c r="D115" s="44"/>
      <c r="E115" s="45"/>
    </row>
    <row r="116" spans="1:7">
      <c r="A116" s="46" t="s">
        <v>150</v>
      </c>
      <c r="B116" s="47"/>
      <c r="C116" s="44"/>
      <c r="D116" s="44"/>
      <c r="E116" s="45"/>
    </row>
    <row r="117" spans="1:7" ht="24">
      <c r="A117" s="48" t="s">
        <v>483</v>
      </c>
      <c r="B117" s="49"/>
      <c r="C117" s="50" t="s">
        <v>44</v>
      </c>
      <c r="D117" s="51"/>
      <c r="E117" s="52" t="s">
        <v>45</v>
      </c>
      <c r="G117" s="54" t="s">
        <v>46</v>
      </c>
    </row>
    <row r="118" spans="1:7" ht="30" customHeight="1">
      <c r="A118" s="55"/>
      <c r="B118" s="628" t="s">
        <v>151</v>
      </c>
      <c r="C118" s="629"/>
      <c r="D118" s="629"/>
      <c r="E118" s="58"/>
      <c r="F118" s="59" t="s">
        <v>48</v>
      </c>
      <c r="G118" s="60" t="s">
        <v>152</v>
      </c>
    </row>
    <row r="119" spans="1:7" ht="30" customHeight="1">
      <c r="A119" s="55"/>
      <c r="B119" s="628" t="s">
        <v>153</v>
      </c>
      <c r="C119" s="629"/>
      <c r="D119" s="629"/>
      <c r="E119" s="61"/>
      <c r="F119" s="59" t="s">
        <v>50</v>
      </c>
      <c r="G119" s="60" t="s">
        <v>154</v>
      </c>
    </row>
    <row r="120" spans="1:7" ht="30" customHeight="1">
      <c r="A120" s="55"/>
      <c r="B120" s="628" t="s">
        <v>155</v>
      </c>
      <c r="C120" s="629"/>
      <c r="D120" s="629"/>
      <c r="E120" s="61"/>
      <c r="F120" s="59" t="s">
        <v>52</v>
      </c>
      <c r="G120" s="60" t="s">
        <v>156</v>
      </c>
    </row>
    <row r="121" spans="1:7" ht="30" customHeight="1">
      <c r="A121" s="55"/>
      <c r="B121" s="628" t="s">
        <v>157</v>
      </c>
      <c r="C121" s="629"/>
      <c r="D121" s="629"/>
      <c r="E121" s="61"/>
      <c r="F121" s="59" t="s">
        <v>54</v>
      </c>
      <c r="G121" s="60" t="s">
        <v>156</v>
      </c>
    </row>
    <row r="122" spans="1:7" ht="30" customHeight="1">
      <c r="A122" s="55"/>
      <c r="B122" s="628" t="s">
        <v>158</v>
      </c>
      <c r="C122" s="629"/>
      <c r="D122" s="629"/>
      <c r="E122" s="61"/>
      <c r="F122" s="59" t="s">
        <v>75</v>
      </c>
      <c r="G122" s="60" t="s">
        <v>484</v>
      </c>
    </row>
    <row r="123" spans="1:7" ht="30" customHeight="1">
      <c r="A123" s="55"/>
      <c r="B123" s="628" t="s">
        <v>159</v>
      </c>
      <c r="C123" s="629"/>
      <c r="D123" s="629"/>
      <c r="E123" s="61"/>
      <c r="F123" s="408" t="s">
        <v>190</v>
      </c>
      <c r="G123" s="60" t="s">
        <v>485</v>
      </c>
    </row>
    <row r="124" spans="1:7">
      <c r="A124" s="63"/>
      <c r="B124" s="64"/>
      <c r="C124" s="65"/>
      <c r="D124" s="410" t="str">
        <f>E117&amp;""</f>
        <v>TINGKAT KOMPETENSI</v>
      </c>
      <c r="E124" s="67"/>
    </row>
    <row r="125" spans="1:7" ht="15.75" thickBot="1">
      <c r="A125" s="69" t="s">
        <v>57</v>
      </c>
      <c r="B125" s="70" t="s">
        <v>58</v>
      </c>
      <c r="C125" s="69" t="s">
        <v>59</v>
      </c>
      <c r="D125" s="69" t="s">
        <v>60</v>
      </c>
      <c r="E125" s="71" t="s">
        <v>61</v>
      </c>
    </row>
    <row r="126" spans="1:7" ht="16.5" thickTop="1" thickBot="1">
      <c r="A126" s="72"/>
      <c r="B126" s="72"/>
      <c r="C126" s="72"/>
      <c r="D126" s="72"/>
      <c r="E126" s="82"/>
    </row>
    <row r="127" spans="1:7" ht="204.75" thickTop="1">
      <c r="A127" s="76" t="s">
        <v>160</v>
      </c>
      <c r="B127" s="76" t="s">
        <v>161</v>
      </c>
      <c r="C127" s="76" t="s">
        <v>162</v>
      </c>
      <c r="D127" s="76" t="s">
        <v>163</v>
      </c>
      <c r="E127" s="77"/>
    </row>
    <row r="128" spans="1:7">
      <c r="A128" s="79"/>
      <c r="B128" s="80"/>
      <c r="C128" s="80"/>
      <c r="D128" s="80"/>
      <c r="E128" s="81"/>
    </row>
    <row r="129" spans="1:7">
      <c r="A129" s="42" t="s">
        <v>164</v>
      </c>
      <c r="B129" s="43"/>
      <c r="C129" s="44"/>
      <c r="D129" s="44"/>
      <c r="E129" s="45"/>
    </row>
    <row r="130" spans="1:7">
      <c r="A130" s="42" t="s">
        <v>42</v>
      </c>
      <c r="B130" s="43"/>
      <c r="C130" s="44"/>
      <c r="D130" s="44"/>
      <c r="E130" s="45"/>
    </row>
    <row r="131" spans="1:7">
      <c r="A131" s="46" t="s">
        <v>165</v>
      </c>
      <c r="B131" s="47"/>
      <c r="C131" s="44"/>
      <c r="D131" s="44"/>
      <c r="E131" s="45"/>
    </row>
    <row r="132" spans="1:7" ht="24">
      <c r="A132" s="48" t="s">
        <v>483</v>
      </c>
      <c r="B132" s="49"/>
      <c r="C132" s="50" t="s">
        <v>44</v>
      </c>
      <c r="D132" s="51"/>
      <c r="E132" s="52" t="s">
        <v>45</v>
      </c>
      <c r="G132" s="54" t="s">
        <v>46</v>
      </c>
    </row>
    <row r="133" spans="1:7" ht="30" customHeight="1">
      <c r="A133" s="55"/>
      <c r="B133" s="647" t="s">
        <v>166</v>
      </c>
      <c r="C133" s="648"/>
      <c r="D133" s="649"/>
      <c r="E133" s="58"/>
      <c r="F133" s="103" t="s">
        <v>48</v>
      </c>
      <c r="G133" s="104" t="s">
        <v>167</v>
      </c>
    </row>
    <row r="134" spans="1:7" ht="25.5">
      <c r="A134" s="55"/>
      <c r="B134" s="628" t="s">
        <v>168</v>
      </c>
      <c r="C134" s="629"/>
      <c r="D134" s="629"/>
      <c r="E134" s="61"/>
      <c r="F134" s="103" t="s">
        <v>50</v>
      </c>
      <c r="G134" s="104" t="s">
        <v>169</v>
      </c>
    </row>
    <row r="135" spans="1:7" ht="25.5">
      <c r="A135" s="55"/>
      <c r="B135" s="628" t="s">
        <v>170</v>
      </c>
      <c r="C135" s="629"/>
      <c r="D135" s="629"/>
      <c r="E135" s="61"/>
      <c r="F135" s="103" t="s">
        <v>52</v>
      </c>
      <c r="G135" s="104" t="s">
        <v>171</v>
      </c>
    </row>
    <row r="136" spans="1:7" ht="25.5">
      <c r="A136" s="55"/>
      <c r="B136" s="628" t="s">
        <v>172</v>
      </c>
      <c r="C136" s="629"/>
      <c r="D136" s="629"/>
      <c r="E136" s="62"/>
      <c r="F136" s="103" t="s">
        <v>54</v>
      </c>
      <c r="G136" s="104" t="s">
        <v>173</v>
      </c>
    </row>
    <row r="137" spans="1:7" ht="30" customHeight="1">
      <c r="A137" s="55"/>
      <c r="B137" s="647" t="s">
        <v>174</v>
      </c>
      <c r="C137" s="648"/>
      <c r="D137" s="649"/>
      <c r="E137" s="62"/>
      <c r="F137" s="103" t="s">
        <v>175</v>
      </c>
      <c r="G137" s="104" t="s">
        <v>530</v>
      </c>
    </row>
    <row r="138" spans="1:7">
      <c r="A138" s="63"/>
      <c r="B138" s="64"/>
      <c r="C138" s="65"/>
      <c r="D138" s="410" t="str">
        <f>E132&amp;""</f>
        <v>TINGKAT KOMPETENSI</v>
      </c>
      <c r="E138" s="67"/>
    </row>
    <row r="139" spans="1:7" ht="15.75" thickBot="1">
      <c r="A139" s="69" t="s">
        <v>57</v>
      </c>
      <c r="B139" s="70" t="s">
        <v>58</v>
      </c>
      <c r="C139" s="69" t="s">
        <v>59</v>
      </c>
      <c r="D139" s="69" t="s">
        <v>60</v>
      </c>
      <c r="E139" s="71" t="s">
        <v>61</v>
      </c>
    </row>
    <row r="140" spans="1:7" ht="16.5" thickTop="1" thickBot="1">
      <c r="A140" s="72"/>
      <c r="B140" s="72"/>
      <c r="C140" s="72"/>
      <c r="D140" s="72"/>
      <c r="E140" s="73"/>
    </row>
    <row r="141" spans="1:7" ht="230.25" thickTop="1">
      <c r="A141" s="76" t="s">
        <v>177</v>
      </c>
      <c r="B141" s="76" t="s">
        <v>178</v>
      </c>
      <c r="C141" s="76" t="s">
        <v>179</v>
      </c>
      <c r="D141" s="76" t="s">
        <v>180</v>
      </c>
      <c r="E141" s="77"/>
    </row>
    <row r="142" spans="1:7">
      <c r="A142" s="42" t="s">
        <v>42</v>
      </c>
      <c r="B142" s="43"/>
      <c r="C142" s="44"/>
      <c r="D142" s="44"/>
      <c r="E142" s="45"/>
    </row>
    <row r="143" spans="1:7">
      <c r="A143" s="106" t="s">
        <v>181</v>
      </c>
      <c r="B143" s="47"/>
      <c r="C143" s="44"/>
      <c r="D143" s="44"/>
      <c r="E143" s="45"/>
    </row>
    <row r="144" spans="1:7" ht="24">
      <c r="A144" s="48" t="s">
        <v>483</v>
      </c>
      <c r="B144" s="49"/>
      <c r="C144" s="50" t="s">
        <v>44</v>
      </c>
      <c r="D144" s="51"/>
      <c r="E144" s="52" t="s">
        <v>45</v>
      </c>
      <c r="G144" s="54" t="s">
        <v>46</v>
      </c>
    </row>
    <row r="145" spans="1:7" ht="30" customHeight="1">
      <c r="A145" s="55"/>
      <c r="B145" s="628" t="s">
        <v>182</v>
      </c>
      <c r="C145" s="629"/>
      <c r="D145" s="629"/>
      <c r="E145" s="58"/>
      <c r="F145" s="103" t="s">
        <v>48</v>
      </c>
      <c r="G145" s="104" t="s">
        <v>183</v>
      </c>
    </row>
    <row r="146" spans="1:7" ht="30" customHeight="1">
      <c r="A146" s="55"/>
      <c r="B146" s="628" t="s">
        <v>184</v>
      </c>
      <c r="C146" s="629"/>
      <c r="D146" s="629"/>
      <c r="E146" s="61"/>
      <c r="F146" s="103" t="s">
        <v>50</v>
      </c>
      <c r="G146" s="104" t="s">
        <v>531</v>
      </c>
    </row>
    <row r="147" spans="1:7" ht="42.75" customHeight="1">
      <c r="A147" s="55"/>
      <c r="B147" s="628" t="s">
        <v>185</v>
      </c>
      <c r="C147" s="629"/>
      <c r="D147" s="629"/>
      <c r="E147" s="61"/>
      <c r="F147" s="103" t="s">
        <v>52</v>
      </c>
      <c r="G147" s="104" t="s">
        <v>532</v>
      </c>
    </row>
    <row r="148" spans="1:7" ht="30" customHeight="1">
      <c r="A148" s="55"/>
      <c r="B148" s="628" t="s">
        <v>186</v>
      </c>
      <c r="C148" s="629"/>
      <c r="D148" s="629"/>
      <c r="E148" s="61"/>
      <c r="F148" s="103" t="s">
        <v>54</v>
      </c>
      <c r="G148" s="104" t="s">
        <v>187</v>
      </c>
    </row>
    <row r="149" spans="1:7" ht="30" customHeight="1">
      <c r="A149" s="55"/>
      <c r="B149" s="628" t="s">
        <v>188</v>
      </c>
      <c r="C149" s="629"/>
      <c r="D149" s="629"/>
      <c r="E149" s="61"/>
      <c r="F149" s="103" t="s">
        <v>75</v>
      </c>
      <c r="G149" s="104" t="s">
        <v>183</v>
      </c>
    </row>
    <row r="150" spans="1:7" ht="30" customHeight="1">
      <c r="A150" s="55"/>
      <c r="B150" s="628" t="s">
        <v>189</v>
      </c>
      <c r="C150" s="629"/>
      <c r="D150" s="629"/>
      <c r="E150" s="61"/>
      <c r="F150" s="103" t="s">
        <v>190</v>
      </c>
      <c r="G150" s="104" t="s">
        <v>533</v>
      </c>
    </row>
    <row r="151" spans="1:7" ht="30" customHeight="1">
      <c r="A151" s="55"/>
      <c r="B151" s="628" t="s">
        <v>191</v>
      </c>
      <c r="C151" s="629"/>
      <c r="D151" s="629"/>
      <c r="E151" s="62"/>
      <c r="F151" s="103" t="s">
        <v>192</v>
      </c>
      <c r="G151" s="104" t="s">
        <v>193</v>
      </c>
    </row>
    <row r="152" spans="1:7">
      <c r="A152" s="63"/>
      <c r="B152" s="64"/>
      <c r="C152" s="65"/>
      <c r="D152" s="410" t="str">
        <f>E144&amp;""</f>
        <v>TINGKAT KOMPETENSI</v>
      </c>
      <c r="E152" s="67"/>
    </row>
    <row r="153" spans="1:7" ht="15.75" thickBot="1">
      <c r="A153" s="69" t="s">
        <v>57</v>
      </c>
      <c r="B153" s="70" t="s">
        <v>58</v>
      </c>
      <c r="C153" s="69" t="s">
        <v>59</v>
      </c>
      <c r="D153" s="69" t="s">
        <v>60</v>
      </c>
      <c r="E153" s="71" t="s">
        <v>61</v>
      </c>
    </row>
    <row r="154" spans="1:7" ht="16.5" thickTop="1" thickBot="1">
      <c r="A154" s="72"/>
      <c r="B154" s="72"/>
      <c r="C154" s="72"/>
      <c r="D154" s="72"/>
      <c r="E154" s="82"/>
    </row>
    <row r="155" spans="1:7" ht="217.5" thickTop="1">
      <c r="A155" s="76" t="s">
        <v>195</v>
      </c>
      <c r="B155" s="76" t="s">
        <v>196</v>
      </c>
      <c r="C155" s="76" t="s">
        <v>197</v>
      </c>
      <c r="D155" s="76" t="s">
        <v>198</v>
      </c>
      <c r="E155" s="77"/>
    </row>
    <row r="156" spans="1:7">
      <c r="A156" s="79"/>
      <c r="B156" s="80"/>
      <c r="C156" s="80"/>
      <c r="D156" s="80"/>
      <c r="E156" s="81"/>
    </row>
    <row r="157" spans="1:7">
      <c r="A157" s="42" t="s">
        <v>199</v>
      </c>
      <c r="B157" s="43"/>
      <c r="C157" s="44"/>
      <c r="D157" s="44"/>
      <c r="E157" s="45"/>
    </row>
    <row r="158" spans="1:7">
      <c r="A158" s="42" t="s">
        <v>42</v>
      </c>
      <c r="B158" s="43"/>
      <c r="C158" s="44"/>
      <c r="D158" s="44"/>
      <c r="E158" s="45"/>
    </row>
    <row r="159" spans="1:7">
      <c r="A159" s="636" t="s">
        <v>200</v>
      </c>
      <c r="B159" s="637"/>
      <c r="C159" s="637"/>
      <c r="D159" s="637"/>
      <c r="E159" s="45"/>
    </row>
    <row r="160" spans="1:7" ht="24">
      <c r="A160" s="48" t="s">
        <v>483</v>
      </c>
      <c r="B160" s="49"/>
      <c r="C160" s="50" t="s">
        <v>44</v>
      </c>
      <c r="D160" s="51"/>
      <c r="E160" s="52" t="s">
        <v>45</v>
      </c>
      <c r="G160" s="54" t="s">
        <v>46</v>
      </c>
    </row>
    <row r="161" spans="1:7" ht="30" customHeight="1">
      <c r="A161" s="55"/>
      <c r="B161" s="628" t="s">
        <v>201</v>
      </c>
      <c r="C161" s="629"/>
      <c r="D161" s="629"/>
      <c r="E161" s="58"/>
      <c r="F161" s="59" t="s">
        <v>48</v>
      </c>
      <c r="G161" s="60" t="s">
        <v>202</v>
      </c>
    </row>
    <row r="162" spans="1:7" ht="41.25" customHeight="1">
      <c r="A162" s="55"/>
      <c r="B162" s="628" t="s">
        <v>203</v>
      </c>
      <c r="C162" s="629"/>
      <c r="D162" s="629"/>
      <c r="E162" s="61"/>
      <c r="F162" s="59" t="s">
        <v>50</v>
      </c>
      <c r="G162" s="60" t="s">
        <v>202</v>
      </c>
    </row>
    <row r="163" spans="1:7" ht="41.25" customHeight="1">
      <c r="A163" s="55"/>
      <c r="B163" s="628" t="s">
        <v>486</v>
      </c>
      <c r="C163" s="629"/>
      <c r="D163" s="629"/>
      <c r="E163" s="61"/>
      <c r="F163" s="59" t="s">
        <v>52</v>
      </c>
      <c r="G163" s="60" t="s">
        <v>202</v>
      </c>
    </row>
    <row r="164" spans="1:7" ht="30" customHeight="1">
      <c r="A164" s="55"/>
      <c r="B164" s="628" t="s">
        <v>205</v>
      </c>
      <c r="C164" s="629"/>
      <c r="D164" s="629"/>
      <c r="E164" s="61"/>
      <c r="F164" s="59" t="s">
        <v>54</v>
      </c>
      <c r="G164" s="60" t="s">
        <v>202</v>
      </c>
    </row>
    <row r="165" spans="1:7" ht="30" customHeight="1">
      <c r="A165" s="55"/>
      <c r="B165" s="628" t="s">
        <v>206</v>
      </c>
      <c r="C165" s="629"/>
      <c r="D165" s="629"/>
      <c r="E165" s="61"/>
      <c r="F165" s="59" t="s">
        <v>175</v>
      </c>
      <c r="G165" s="60" t="s">
        <v>202</v>
      </c>
    </row>
    <row r="166" spans="1:7" ht="30" customHeight="1">
      <c r="A166" s="55"/>
      <c r="B166" s="628" t="s">
        <v>207</v>
      </c>
      <c r="C166" s="629"/>
      <c r="D166" s="629"/>
      <c r="E166" s="62"/>
      <c r="F166" s="59" t="s">
        <v>190</v>
      </c>
      <c r="G166" s="60" t="s">
        <v>202</v>
      </c>
    </row>
    <row r="167" spans="1:7">
      <c r="A167" s="63"/>
      <c r="B167" s="64"/>
      <c r="C167" s="65"/>
      <c r="D167" s="410" t="str">
        <f>E160&amp;""</f>
        <v>TINGKAT KOMPETENSI</v>
      </c>
      <c r="E167" s="67"/>
    </row>
    <row r="168" spans="1:7" ht="15.75" thickBot="1">
      <c r="A168" s="69" t="s">
        <v>57</v>
      </c>
      <c r="B168" s="70" t="s">
        <v>58</v>
      </c>
      <c r="C168" s="69" t="s">
        <v>59</v>
      </c>
      <c r="D168" s="69" t="s">
        <v>60</v>
      </c>
      <c r="E168" s="71" t="s">
        <v>61</v>
      </c>
    </row>
    <row r="169" spans="1:7" ht="16.5" thickTop="1" thickBot="1">
      <c r="A169" s="72"/>
      <c r="B169" s="72"/>
      <c r="C169" s="72"/>
      <c r="D169" s="72"/>
      <c r="E169" s="73"/>
    </row>
    <row r="170" spans="1:7" ht="179.25" thickTop="1">
      <c r="A170" s="76" t="s">
        <v>208</v>
      </c>
      <c r="B170" s="76" t="s">
        <v>209</v>
      </c>
      <c r="C170" s="76" t="s">
        <v>210</v>
      </c>
      <c r="D170" s="76" t="s">
        <v>211</v>
      </c>
      <c r="E170" s="77"/>
    </row>
    <row r="171" spans="1:7">
      <c r="A171" s="79"/>
      <c r="B171" s="80"/>
      <c r="C171" s="80"/>
      <c r="D171" s="80"/>
      <c r="E171" s="81"/>
    </row>
    <row r="172" spans="1:7">
      <c r="A172" s="42" t="s">
        <v>42</v>
      </c>
      <c r="B172" s="43"/>
      <c r="C172" s="44"/>
      <c r="D172" s="44"/>
      <c r="E172" s="45"/>
    </row>
    <row r="173" spans="1:7">
      <c r="A173" s="106" t="s">
        <v>212</v>
      </c>
      <c r="B173" s="47"/>
      <c r="C173" s="44"/>
      <c r="D173" s="44"/>
      <c r="E173" s="45"/>
    </row>
    <row r="174" spans="1:7" ht="24">
      <c r="A174" s="48" t="s">
        <v>483</v>
      </c>
      <c r="B174" s="49"/>
      <c r="C174" s="50" t="s">
        <v>44</v>
      </c>
      <c r="D174" s="51"/>
      <c r="E174" s="52" t="s">
        <v>45</v>
      </c>
      <c r="G174" s="54" t="s">
        <v>46</v>
      </c>
    </row>
    <row r="175" spans="1:7" ht="25.5">
      <c r="A175" s="55"/>
      <c r="B175" s="628" t="s">
        <v>213</v>
      </c>
      <c r="C175" s="629"/>
      <c r="D175" s="629"/>
      <c r="E175" s="58" t="str">
        <f>IF(G175=0,"",IF(G175&lt;=1.67,"Berkembang",IF(G175&lt;=2.67,"Layak",IF(G175&lt;=3.67,"Cakap",IF(G175&lt;=4,"Mahir","")))))</f>
        <v/>
      </c>
      <c r="F175" s="59" t="s">
        <v>48</v>
      </c>
      <c r="G175" s="60" t="s">
        <v>214</v>
      </c>
    </row>
    <row r="176" spans="1:7" ht="25.5">
      <c r="A176" s="55"/>
      <c r="B176" s="628" t="s">
        <v>215</v>
      </c>
      <c r="C176" s="629"/>
      <c r="D176" s="629"/>
      <c r="E176" s="61"/>
      <c r="F176" s="59" t="s">
        <v>50</v>
      </c>
      <c r="G176" s="60" t="s">
        <v>216</v>
      </c>
    </row>
    <row r="177" spans="1:7" ht="38.25">
      <c r="A177" s="55"/>
      <c r="B177" s="628" t="s">
        <v>217</v>
      </c>
      <c r="C177" s="629"/>
      <c r="D177" s="629"/>
      <c r="E177" s="61"/>
      <c r="F177" s="59" t="s">
        <v>52</v>
      </c>
      <c r="G177" s="60" t="s">
        <v>218</v>
      </c>
    </row>
    <row r="178" spans="1:7">
      <c r="A178" s="63"/>
      <c r="B178" s="64"/>
      <c r="C178" s="65"/>
      <c r="D178" s="410" t="str">
        <f>E174&amp;""</f>
        <v>TINGKAT KOMPETENSI</v>
      </c>
      <c r="E178" s="67"/>
    </row>
    <row r="179" spans="1:7" ht="15.75" thickBot="1">
      <c r="A179" s="69" t="s">
        <v>57</v>
      </c>
      <c r="B179" s="70" t="s">
        <v>58</v>
      </c>
      <c r="C179" s="69" t="s">
        <v>59</v>
      </c>
      <c r="D179" s="69" t="s">
        <v>60</v>
      </c>
      <c r="E179" s="71" t="s">
        <v>61</v>
      </c>
    </row>
    <row r="180" spans="1:7" ht="16.5" thickTop="1" thickBot="1">
      <c r="A180" s="72" t="e">
        <f>IF(#REF!="Berkembang","v","")</f>
        <v>#REF!</v>
      </c>
      <c r="B180" s="72" t="e">
        <f>IF(#REF!="Layak","v","")</f>
        <v>#REF!</v>
      </c>
      <c r="C180" s="72" t="e">
        <f>IF(#REF!="Cakap","v","")</f>
        <v>#REF!</v>
      </c>
      <c r="D180" s="72" t="e">
        <f>IF(#REF!="Mahir","v","")</f>
        <v>#REF!</v>
      </c>
      <c r="E180" s="82" t="str">
        <f>IF(E175="Berkembang",1,IF(E175="Layak",2,IF(E175="Cakap",3,IF(E175="Mahir",4,""))))</f>
        <v/>
      </c>
    </row>
    <row r="181" spans="1:7" ht="217.5" thickTop="1">
      <c r="A181" s="76" t="s">
        <v>219</v>
      </c>
      <c r="B181" s="76" t="s">
        <v>220</v>
      </c>
      <c r="C181" s="76" t="s">
        <v>221</v>
      </c>
      <c r="D181" s="76" t="s">
        <v>222</v>
      </c>
      <c r="E181" s="77"/>
    </row>
    <row r="182" spans="1:7">
      <c r="A182" s="83"/>
      <c r="B182" s="83"/>
      <c r="C182" s="84"/>
      <c r="D182" s="84"/>
      <c r="E182" s="85"/>
    </row>
    <row r="183" spans="1:7">
      <c r="A183" s="79"/>
      <c r="B183" s="87" t="s">
        <v>479</v>
      </c>
      <c r="C183" s="44"/>
      <c r="D183" s="44"/>
      <c r="E183" s="81"/>
    </row>
    <row r="184" spans="1:7">
      <c r="A184" s="79"/>
      <c r="B184" s="87" t="s">
        <v>480</v>
      </c>
      <c r="C184" s="44"/>
      <c r="D184" s="44"/>
      <c r="E184" s="81"/>
    </row>
    <row r="185" spans="1:7">
      <c r="A185" s="79"/>
      <c r="B185" s="87"/>
      <c r="C185" s="44"/>
      <c r="D185" s="44"/>
      <c r="E185" s="81"/>
    </row>
    <row r="186" spans="1:7">
      <c r="A186" s="79"/>
      <c r="B186" s="87"/>
      <c r="C186" s="44"/>
      <c r="D186" s="44"/>
      <c r="E186" s="81"/>
    </row>
    <row r="187" spans="1:7">
      <c r="A187" s="79"/>
      <c r="B187" s="509" t="s">
        <v>481</v>
      </c>
      <c r="C187" s="44"/>
      <c r="D187" s="44"/>
      <c r="E187" s="81"/>
    </row>
    <row r="188" spans="1:7">
      <c r="A188" s="79"/>
      <c r="B188" s="87" t="s">
        <v>482</v>
      </c>
      <c r="C188" s="44"/>
      <c r="D188" s="44"/>
      <c r="E188" s="81"/>
    </row>
    <row r="189" spans="1:7">
      <c r="A189" s="87"/>
      <c r="B189" s="87"/>
      <c r="C189" s="44"/>
      <c r="D189" s="44"/>
      <c r="E189" s="88"/>
    </row>
  </sheetData>
  <protectedRanges>
    <protectedRange sqref="A40:A44 A54:A58 A15:A18 A27:A31" name="Range4_1_6"/>
    <protectedRange sqref="A86:A89 A105:A108 A118:A123 A73:A76" name="Range5_1"/>
    <protectedRange sqref="A133:A137 A145:A151" name="Range1"/>
    <protectedRange sqref="A161:A166 A175:A177" name="Range1_1"/>
  </protectedRanges>
  <mergeCells count="58">
    <mergeCell ref="B177:D177"/>
    <mergeCell ref="B73:D73"/>
    <mergeCell ref="B74:D74"/>
    <mergeCell ref="B76:D76"/>
    <mergeCell ref="B105:D105"/>
    <mergeCell ref="B106:D106"/>
    <mergeCell ref="B107:D107"/>
    <mergeCell ref="B108:D108"/>
    <mergeCell ref="B133:D133"/>
    <mergeCell ref="B163:D163"/>
    <mergeCell ref="B164:D164"/>
    <mergeCell ref="B165:D165"/>
    <mergeCell ref="B166:D166"/>
    <mergeCell ref="B175:D175"/>
    <mergeCell ref="B176:D176"/>
    <mergeCell ref="B149:D149"/>
    <mergeCell ref="B150:D150"/>
    <mergeCell ref="B151:D151"/>
    <mergeCell ref="A159:D159"/>
    <mergeCell ref="B161:D161"/>
    <mergeCell ref="B162:D162"/>
    <mergeCell ref="B148:D148"/>
    <mergeCell ref="B137:D137"/>
    <mergeCell ref="B119:D119"/>
    <mergeCell ref="B120:D120"/>
    <mergeCell ref="B121:D121"/>
    <mergeCell ref="B122:D122"/>
    <mergeCell ref="B123:D123"/>
    <mergeCell ref="B134:D134"/>
    <mergeCell ref="B135:D135"/>
    <mergeCell ref="B136:D136"/>
    <mergeCell ref="B145:D145"/>
    <mergeCell ref="B146:D146"/>
    <mergeCell ref="B147:D147"/>
    <mergeCell ref="B118:D118"/>
    <mergeCell ref="B44:D44"/>
    <mergeCell ref="A52:D52"/>
    <mergeCell ref="B54:D54"/>
    <mergeCell ref="B56:D56"/>
    <mergeCell ref="B57:D57"/>
    <mergeCell ref="B58:D58"/>
    <mergeCell ref="B75:D75"/>
    <mergeCell ref="B86:D86"/>
    <mergeCell ref="B87:D87"/>
    <mergeCell ref="B88:D88"/>
    <mergeCell ref="B89:D89"/>
    <mergeCell ref="A2:E2"/>
    <mergeCell ref="B16:D16"/>
    <mergeCell ref="B31:D31"/>
    <mergeCell ref="A38:D38"/>
    <mergeCell ref="B42:D42"/>
    <mergeCell ref="B40:D40"/>
    <mergeCell ref="B41:D41"/>
    <mergeCell ref="B43:D43"/>
    <mergeCell ref="B27:D27"/>
    <mergeCell ref="B28:D28"/>
    <mergeCell ref="B29:D29"/>
    <mergeCell ref="B30:D30"/>
  </mergeCells>
  <conditionalFormatting sqref="B21">
    <cfRule type="cellIs" dxfId="129" priority="152" operator="between">
      <formula>"v"</formula>
      <formula>"v"</formula>
    </cfRule>
  </conditionalFormatting>
  <conditionalFormatting sqref="A88">
    <cfRule type="cellIs" dxfId="128" priority="102" operator="between">
      <formula>"v"</formula>
      <formula>"v"</formula>
    </cfRule>
  </conditionalFormatting>
  <conditionalFormatting sqref="A89">
    <cfRule type="cellIs" dxfId="127" priority="101" operator="between">
      <formula>"v"</formula>
      <formula>"v"</formula>
    </cfRule>
  </conditionalFormatting>
  <conditionalFormatting sqref="C21">
    <cfRule type="cellIs" dxfId="126" priority="147" operator="between">
      <formula>"v"</formula>
      <formula>"v"</formula>
    </cfRule>
  </conditionalFormatting>
  <conditionalFormatting sqref="D21">
    <cfRule type="cellIs" dxfId="125" priority="146" operator="between">
      <formula>"v"</formula>
      <formula>"v"</formula>
    </cfRule>
  </conditionalFormatting>
  <conditionalFormatting sqref="A27">
    <cfRule type="cellIs" dxfId="124" priority="144" operator="between">
      <formula>"v"</formula>
      <formula>"v"</formula>
    </cfRule>
  </conditionalFormatting>
  <conditionalFormatting sqref="A28">
    <cfRule type="cellIs" dxfId="123" priority="143" operator="between">
      <formula>"v"</formula>
      <formula>"v"</formula>
    </cfRule>
  </conditionalFormatting>
  <conditionalFormatting sqref="A30">
    <cfRule type="cellIs" dxfId="122" priority="142" operator="between">
      <formula>"v"</formula>
      <formula>"v"</formula>
    </cfRule>
  </conditionalFormatting>
  <conditionalFormatting sqref="A31">
    <cfRule type="cellIs" dxfId="121" priority="141" operator="between">
      <formula>"v"</formula>
      <formula>"v"</formula>
    </cfRule>
  </conditionalFormatting>
  <conditionalFormatting sqref="B34">
    <cfRule type="cellIs" dxfId="120" priority="140" operator="between">
      <formula>"v"</formula>
      <formula>"v"</formula>
    </cfRule>
  </conditionalFormatting>
  <conditionalFormatting sqref="C34">
    <cfRule type="cellIs" dxfId="119" priority="139" operator="between">
      <formula>"v"</formula>
      <formula>"v"</formula>
    </cfRule>
  </conditionalFormatting>
  <conditionalFormatting sqref="D34">
    <cfRule type="cellIs" dxfId="118" priority="138" operator="between">
      <formula>"v"</formula>
      <formula>"v"</formula>
    </cfRule>
  </conditionalFormatting>
  <conditionalFormatting sqref="A40">
    <cfRule type="cellIs" dxfId="117" priority="136" operator="between">
      <formula>"v"</formula>
      <formula>"v"</formula>
    </cfRule>
  </conditionalFormatting>
  <conditionalFormatting sqref="A41">
    <cfRule type="cellIs" dxfId="116" priority="135" operator="between">
      <formula>"v"</formula>
      <formula>"v"</formula>
    </cfRule>
  </conditionalFormatting>
  <conditionalFormatting sqref="A43">
    <cfRule type="cellIs" dxfId="115" priority="134" operator="between">
      <formula>"v"</formula>
      <formula>"v"</formula>
    </cfRule>
  </conditionalFormatting>
  <conditionalFormatting sqref="A44">
    <cfRule type="cellIs" dxfId="114" priority="133" operator="between">
      <formula>"v"</formula>
      <formula>"v"</formula>
    </cfRule>
  </conditionalFormatting>
  <conditionalFormatting sqref="B47">
    <cfRule type="cellIs" dxfId="113" priority="132" operator="between">
      <formula>"v"</formula>
      <formula>"v"</formula>
    </cfRule>
  </conditionalFormatting>
  <conditionalFormatting sqref="C47">
    <cfRule type="cellIs" dxfId="112" priority="131" operator="between">
      <formula>"v"</formula>
      <formula>"v"</formula>
    </cfRule>
  </conditionalFormatting>
  <conditionalFormatting sqref="D47">
    <cfRule type="cellIs" dxfId="111" priority="130" operator="between">
      <formula>"v"</formula>
      <formula>"v"</formula>
    </cfRule>
  </conditionalFormatting>
  <conditionalFormatting sqref="A29">
    <cfRule type="cellIs" dxfId="110" priority="127" operator="between">
      <formula>"v"</formula>
      <formula>"v"</formula>
    </cfRule>
  </conditionalFormatting>
  <conditionalFormatting sqref="A42">
    <cfRule type="cellIs" dxfId="109" priority="126" operator="between">
      <formula>"v"</formula>
      <formula>"v"</formula>
    </cfRule>
  </conditionalFormatting>
  <conditionalFormatting sqref="A54">
    <cfRule type="cellIs" dxfId="108" priority="125" operator="between">
      <formula>"v"</formula>
      <formula>"v"</formula>
    </cfRule>
  </conditionalFormatting>
  <conditionalFormatting sqref="A55">
    <cfRule type="cellIs" dxfId="107" priority="124" operator="between">
      <formula>"v"</formula>
      <formula>"v"</formula>
    </cfRule>
  </conditionalFormatting>
  <conditionalFormatting sqref="A57">
    <cfRule type="cellIs" dxfId="106" priority="123" operator="between">
      <formula>"v"</formula>
      <formula>"v"</formula>
    </cfRule>
  </conditionalFormatting>
  <conditionalFormatting sqref="A58">
    <cfRule type="cellIs" dxfId="105" priority="122" operator="between">
      <formula>"v"</formula>
      <formula>"v"</formula>
    </cfRule>
  </conditionalFormatting>
  <conditionalFormatting sqref="B61">
    <cfRule type="cellIs" dxfId="104" priority="121" operator="between">
      <formula>"v"</formula>
      <formula>"v"</formula>
    </cfRule>
  </conditionalFormatting>
  <conditionalFormatting sqref="C61">
    <cfRule type="cellIs" dxfId="103" priority="120" operator="between">
      <formula>"v"</formula>
      <formula>"v"</formula>
    </cfRule>
  </conditionalFormatting>
  <conditionalFormatting sqref="D61">
    <cfRule type="cellIs" dxfId="102" priority="119" operator="between">
      <formula>"v"</formula>
      <formula>"v"</formula>
    </cfRule>
  </conditionalFormatting>
  <conditionalFormatting sqref="A56">
    <cfRule type="cellIs" dxfId="101" priority="117" operator="between">
      <formula>"v"</formula>
      <formula>"v"</formula>
    </cfRule>
  </conditionalFormatting>
  <conditionalFormatting sqref="A73">
    <cfRule type="cellIs" dxfId="100" priority="116" operator="between">
      <formula>"v"</formula>
      <formula>"v"</formula>
    </cfRule>
  </conditionalFormatting>
  <conditionalFormatting sqref="A74">
    <cfRule type="cellIs" dxfId="99" priority="115" operator="between">
      <formula>"v"</formula>
      <formula>"v"</formula>
    </cfRule>
  </conditionalFormatting>
  <conditionalFormatting sqref="B79">
    <cfRule type="cellIs" dxfId="98" priority="114" operator="between">
      <formula>"v"</formula>
      <formula>"v"</formula>
    </cfRule>
  </conditionalFormatting>
  <conditionalFormatting sqref="C79">
    <cfRule type="cellIs" dxfId="97" priority="113" operator="between">
      <formula>"v"</formula>
      <formula>"v"</formula>
    </cfRule>
  </conditionalFormatting>
  <conditionalFormatting sqref="D79">
    <cfRule type="cellIs" dxfId="96" priority="112" operator="between">
      <formula>"v"</formula>
      <formula>"v"</formula>
    </cfRule>
  </conditionalFormatting>
  <conditionalFormatting sqref="A75">
    <cfRule type="cellIs" dxfId="95" priority="110" operator="between">
      <formula>"v"</formula>
      <formula>"v"</formula>
    </cfRule>
  </conditionalFormatting>
  <conditionalFormatting sqref="A76">
    <cfRule type="cellIs" dxfId="94" priority="109" operator="between">
      <formula>"v"</formula>
      <formula>"v"</formula>
    </cfRule>
  </conditionalFormatting>
  <conditionalFormatting sqref="A86">
    <cfRule type="cellIs" dxfId="93" priority="108" operator="between">
      <formula>"v"</formula>
      <formula>"v"</formula>
    </cfRule>
  </conditionalFormatting>
  <conditionalFormatting sqref="A87">
    <cfRule type="cellIs" dxfId="92" priority="107" operator="between">
      <formula>"v"</formula>
      <formula>"v"</formula>
    </cfRule>
  </conditionalFormatting>
  <conditionalFormatting sqref="B92">
    <cfRule type="cellIs" dxfId="91" priority="106" operator="between">
      <formula>"v"</formula>
      <formula>"v"</formula>
    </cfRule>
  </conditionalFormatting>
  <conditionalFormatting sqref="B111">
    <cfRule type="cellIs" dxfId="90" priority="98" operator="between">
      <formula>"v"</formula>
      <formula>"v"</formula>
    </cfRule>
  </conditionalFormatting>
  <conditionalFormatting sqref="C92">
    <cfRule type="cellIs" dxfId="89" priority="105" operator="between">
      <formula>"v"</formula>
      <formula>"v"</formula>
    </cfRule>
  </conditionalFormatting>
  <conditionalFormatting sqref="D92">
    <cfRule type="cellIs" dxfId="88" priority="104" operator="between">
      <formula>"v"</formula>
      <formula>"v"</formula>
    </cfRule>
  </conditionalFormatting>
  <conditionalFormatting sqref="A105">
    <cfRule type="cellIs" dxfId="87" priority="100" operator="between">
      <formula>"v"</formula>
      <formula>"v"</formula>
    </cfRule>
  </conditionalFormatting>
  <conditionalFormatting sqref="A106">
    <cfRule type="cellIs" dxfId="86" priority="99" operator="between">
      <formula>"v"</formula>
      <formula>"v"</formula>
    </cfRule>
  </conditionalFormatting>
  <conditionalFormatting sqref="C111">
    <cfRule type="cellIs" dxfId="85" priority="97" operator="between">
      <formula>"v"</formula>
      <formula>"v"</formula>
    </cfRule>
  </conditionalFormatting>
  <conditionalFormatting sqref="D111">
    <cfRule type="cellIs" dxfId="84" priority="96" operator="between">
      <formula>"v"</formula>
      <formula>"v"</formula>
    </cfRule>
  </conditionalFormatting>
  <conditionalFormatting sqref="A107">
    <cfRule type="cellIs" dxfId="83" priority="94" operator="between">
      <formula>"v"</formula>
      <formula>"v"</formula>
    </cfRule>
  </conditionalFormatting>
  <conditionalFormatting sqref="A108">
    <cfRule type="cellIs" dxfId="82" priority="93" operator="between">
      <formula>"v"</formula>
      <formula>"v"</formula>
    </cfRule>
  </conditionalFormatting>
  <conditionalFormatting sqref="A118">
    <cfRule type="cellIs" dxfId="81" priority="92" operator="between">
      <formula>"v"</formula>
      <formula>"v"</formula>
    </cfRule>
  </conditionalFormatting>
  <conditionalFormatting sqref="A119">
    <cfRule type="cellIs" dxfId="80" priority="91" operator="between">
      <formula>"v"</formula>
      <formula>"v"</formula>
    </cfRule>
  </conditionalFormatting>
  <conditionalFormatting sqref="A123">
    <cfRule type="cellIs" dxfId="79" priority="90" operator="between">
      <formula>"v"</formula>
      <formula>"v"</formula>
    </cfRule>
  </conditionalFormatting>
  <conditionalFormatting sqref="B126">
    <cfRule type="cellIs" dxfId="78" priority="89" operator="between">
      <formula>"v"</formula>
      <formula>"v"</formula>
    </cfRule>
  </conditionalFormatting>
  <conditionalFormatting sqref="C126">
    <cfRule type="cellIs" dxfId="77" priority="88" operator="between">
      <formula>"v"</formula>
      <formula>"v"</formula>
    </cfRule>
  </conditionalFormatting>
  <conditionalFormatting sqref="D126">
    <cfRule type="cellIs" dxfId="76" priority="87" operator="between">
      <formula>"v"</formula>
      <formula>"v"</formula>
    </cfRule>
  </conditionalFormatting>
  <conditionalFormatting sqref="A120:A122">
    <cfRule type="cellIs" dxfId="75" priority="85" operator="between">
      <formula>"v"</formula>
      <formula>"v"</formula>
    </cfRule>
  </conditionalFormatting>
  <conditionalFormatting sqref="B140">
    <cfRule type="cellIs" dxfId="74" priority="84" operator="between">
      <formula>"v"</formula>
      <formula>"v"</formula>
    </cfRule>
  </conditionalFormatting>
  <conditionalFormatting sqref="C140">
    <cfRule type="cellIs" dxfId="73" priority="79" operator="between">
      <formula>"v"</formula>
      <formula>"v"</formula>
    </cfRule>
  </conditionalFormatting>
  <conditionalFormatting sqref="D140">
    <cfRule type="cellIs" dxfId="72" priority="78" operator="between">
      <formula>"v"</formula>
      <formula>"v"</formula>
    </cfRule>
  </conditionalFormatting>
  <conditionalFormatting sqref="A145">
    <cfRule type="cellIs" dxfId="71" priority="76" operator="between">
      <formula>"v"</formula>
      <formula>"v"</formula>
    </cfRule>
  </conditionalFormatting>
  <conditionalFormatting sqref="A146">
    <cfRule type="cellIs" dxfId="70" priority="75" operator="between">
      <formula>"v"</formula>
      <formula>"v"</formula>
    </cfRule>
  </conditionalFormatting>
  <conditionalFormatting sqref="A150">
    <cfRule type="cellIs" dxfId="69" priority="74" operator="between">
      <formula>"v"</formula>
      <formula>"v"</formula>
    </cfRule>
  </conditionalFormatting>
  <conditionalFormatting sqref="A151">
    <cfRule type="cellIs" dxfId="68" priority="73" operator="between">
      <formula>"v"</formula>
      <formula>"v"</formula>
    </cfRule>
  </conditionalFormatting>
  <conditionalFormatting sqref="B154">
    <cfRule type="cellIs" dxfId="67" priority="72" operator="between">
      <formula>"v"</formula>
      <formula>"v"</formula>
    </cfRule>
  </conditionalFormatting>
  <conditionalFormatting sqref="C154">
    <cfRule type="cellIs" dxfId="66" priority="71" operator="between">
      <formula>"v"</formula>
      <formula>"v"</formula>
    </cfRule>
  </conditionalFormatting>
  <conditionalFormatting sqref="D154">
    <cfRule type="cellIs" dxfId="65" priority="70" operator="between">
      <formula>"v"</formula>
      <formula>"v"</formula>
    </cfRule>
  </conditionalFormatting>
  <conditionalFormatting sqref="A149">
    <cfRule type="cellIs" dxfId="64" priority="68" operator="between">
      <formula>"v"</formula>
      <formula>"v"</formula>
    </cfRule>
  </conditionalFormatting>
  <conditionalFormatting sqref="A147:A148">
    <cfRule type="cellIs" dxfId="63" priority="66" operator="between">
      <formula>"v"</formula>
      <formula>"v"</formula>
    </cfRule>
  </conditionalFormatting>
  <conditionalFormatting sqref="B169">
    <cfRule type="cellIs" dxfId="62" priority="65" operator="between">
      <formula>"v"</formula>
      <formula>"v"</formula>
    </cfRule>
  </conditionalFormatting>
  <conditionalFormatting sqref="A161">
    <cfRule type="cellIs" dxfId="61" priority="64" operator="between">
      <formula>"v"</formula>
      <formula>"v"</formula>
    </cfRule>
  </conditionalFormatting>
  <conditionalFormatting sqref="A162">
    <cfRule type="cellIs" dxfId="60" priority="63" operator="between">
      <formula>"v"</formula>
      <formula>"v"</formula>
    </cfRule>
  </conditionalFormatting>
  <conditionalFormatting sqref="A163">
    <cfRule type="cellIs" dxfId="59" priority="62" operator="between">
      <formula>"v"</formula>
      <formula>"v"</formula>
    </cfRule>
  </conditionalFormatting>
  <conditionalFormatting sqref="A166">
    <cfRule type="cellIs" dxfId="58" priority="61" operator="between">
      <formula>"v"</formula>
      <formula>"v"</formula>
    </cfRule>
  </conditionalFormatting>
  <conditionalFormatting sqref="C169">
    <cfRule type="cellIs" dxfId="57" priority="60" operator="between">
      <formula>"v"</formula>
      <formula>"v"</formula>
    </cfRule>
  </conditionalFormatting>
  <conditionalFormatting sqref="D169">
    <cfRule type="cellIs" dxfId="56" priority="59" operator="between">
      <formula>"v"</formula>
      <formula>"v"</formula>
    </cfRule>
  </conditionalFormatting>
  <conditionalFormatting sqref="A175">
    <cfRule type="cellIs" dxfId="55" priority="57" operator="between">
      <formula>"v"</formula>
      <formula>"v"</formula>
    </cfRule>
  </conditionalFormatting>
  <conditionalFormatting sqref="A176">
    <cfRule type="cellIs" dxfId="54" priority="56" operator="between">
      <formula>"v"</formula>
      <formula>"v"</formula>
    </cfRule>
  </conditionalFormatting>
  <conditionalFormatting sqref="A177">
    <cfRule type="cellIs" dxfId="53" priority="55" operator="between">
      <formula>"v"</formula>
      <formula>"v"</formula>
    </cfRule>
  </conditionalFormatting>
  <conditionalFormatting sqref="B180">
    <cfRule type="cellIs" dxfId="52" priority="54" operator="between">
      <formula>"v"</formula>
      <formula>"v"</formula>
    </cfRule>
  </conditionalFormatting>
  <conditionalFormatting sqref="C180">
    <cfRule type="cellIs" dxfId="51" priority="53" operator="between">
      <formula>"v"</formula>
      <formula>"v"</formula>
    </cfRule>
  </conditionalFormatting>
  <conditionalFormatting sqref="D180">
    <cfRule type="cellIs" dxfId="50" priority="52" operator="between">
      <formula>"v"</formula>
      <formula>"v"</formula>
    </cfRule>
  </conditionalFormatting>
  <conditionalFormatting sqref="A164">
    <cfRule type="cellIs" dxfId="49" priority="50" operator="between">
      <formula>"v"</formula>
      <formula>"v"</formula>
    </cfRule>
  </conditionalFormatting>
  <conditionalFormatting sqref="A165">
    <cfRule type="cellIs" dxfId="48" priority="49" operator="between">
      <formula>"v"</formula>
      <formula>"v"</formula>
    </cfRule>
  </conditionalFormatting>
  <conditionalFormatting sqref="A21">
    <cfRule type="cellIs" dxfId="47" priority="48" operator="between">
      <formula>"v"</formula>
      <formula>"v"</formula>
    </cfRule>
  </conditionalFormatting>
  <conditionalFormatting sqref="B21">
    <cfRule type="cellIs" dxfId="46" priority="47" operator="between">
      <formula>"v"</formula>
      <formula>"v"</formula>
    </cfRule>
  </conditionalFormatting>
  <conditionalFormatting sqref="C21">
    <cfRule type="cellIs" dxfId="45" priority="46" operator="between">
      <formula>"v"</formula>
      <formula>"v"</formula>
    </cfRule>
  </conditionalFormatting>
  <conditionalFormatting sqref="D21">
    <cfRule type="cellIs" dxfId="44" priority="45" operator="between">
      <formula>"v"</formula>
      <formula>"v"</formula>
    </cfRule>
  </conditionalFormatting>
  <conditionalFormatting sqref="D34">
    <cfRule type="cellIs" dxfId="43" priority="41" operator="between">
      <formula>"v"</formula>
      <formula>"v"</formula>
    </cfRule>
  </conditionalFormatting>
  <conditionalFormatting sqref="A34">
    <cfRule type="cellIs" dxfId="42" priority="44" operator="between">
      <formula>"v"</formula>
      <formula>"v"</formula>
    </cfRule>
  </conditionalFormatting>
  <conditionalFormatting sqref="B34">
    <cfRule type="cellIs" dxfId="41" priority="43" operator="between">
      <formula>"v"</formula>
      <formula>"v"</formula>
    </cfRule>
  </conditionalFormatting>
  <conditionalFormatting sqref="C34">
    <cfRule type="cellIs" dxfId="40" priority="42" operator="between">
      <formula>"v"</formula>
      <formula>"v"</formula>
    </cfRule>
  </conditionalFormatting>
  <conditionalFormatting sqref="D47">
    <cfRule type="cellIs" dxfId="39" priority="37" operator="between">
      <formula>"v"</formula>
      <formula>"v"</formula>
    </cfRule>
  </conditionalFormatting>
  <conditionalFormatting sqref="A47">
    <cfRule type="cellIs" dxfId="38" priority="40" operator="between">
      <formula>"v"</formula>
      <formula>"v"</formula>
    </cfRule>
  </conditionalFormatting>
  <conditionalFormatting sqref="B47">
    <cfRule type="cellIs" dxfId="37" priority="39" operator="between">
      <formula>"v"</formula>
      <formula>"v"</formula>
    </cfRule>
  </conditionalFormatting>
  <conditionalFormatting sqref="C47">
    <cfRule type="cellIs" dxfId="36" priority="38" operator="between">
      <formula>"v"</formula>
      <formula>"v"</formula>
    </cfRule>
  </conditionalFormatting>
  <conditionalFormatting sqref="D61">
    <cfRule type="cellIs" dxfId="35" priority="33" operator="between">
      <formula>"v"</formula>
      <formula>"v"</formula>
    </cfRule>
  </conditionalFormatting>
  <conditionalFormatting sqref="A61">
    <cfRule type="cellIs" dxfId="34" priority="36" operator="between">
      <formula>"v"</formula>
      <formula>"v"</formula>
    </cfRule>
  </conditionalFormatting>
  <conditionalFormatting sqref="B61">
    <cfRule type="cellIs" dxfId="33" priority="35" operator="between">
      <formula>"v"</formula>
      <formula>"v"</formula>
    </cfRule>
  </conditionalFormatting>
  <conditionalFormatting sqref="C61">
    <cfRule type="cellIs" dxfId="32" priority="34" operator="between">
      <formula>"v"</formula>
      <formula>"v"</formula>
    </cfRule>
  </conditionalFormatting>
  <conditionalFormatting sqref="A79">
    <cfRule type="cellIs" dxfId="31" priority="32" operator="between">
      <formula>"v"</formula>
      <formula>"v"</formula>
    </cfRule>
  </conditionalFormatting>
  <conditionalFormatting sqref="D79">
    <cfRule type="cellIs" dxfId="30" priority="29" operator="between">
      <formula>"v"</formula>
      <formula>"v"</formula>
    </cfRule>
  </conditionalFormatting>
  <conditionalFormatting sqref="B79">
    <cfRule type="cellIs" dxfId="29" priority="31" operator="between">
      <formula>"v"</formula>
      <formula>"v"</formula>
    </cfRule>
  </conditionalFormatting>
  <conditionalFormatting sqref="C79">
    <cfRule type="cellIs" dxfId="28" priority="30" operator="between">
      <formula>"v"</formula>
      <formula>"v"</formula>
    </cfRule>
  </conditionalFormatting>
  <conditionalFormatting sqref="A92">
    <cfRule type="cellIs" dxfId="27" priority="28" operator="between">
      <formula>"v"</formula>
      <formula>"v"</formula>
    </cfRule>
  </conditionalFormatting>
  <conditionalFormatting sqref="D92">
    <cfRule type="cellIs" dxfId="26" priority="25" operator="between">
      <formula>"v"</formula>
      <formula>"v"</formula>
    </cfRule>
  </conditionalFormatting>
  <conditionalFormatting sqref="B92">
    <cfRule type="cellIs" dxfId="25" priority="27" operator="between">
      <formula>"v"</formula>
      <formula>"v"</formula>
    </cfRule>
  </conditionalFormatting>
  <conditionalFormatting sqref="C92">
    <cfRule type="cellIs" dxfId="24" priority="26" operator="between">
      <formula>"v"</formula>
      <formula>"v"</formula>
    </cfRule>
  </conditionalFormatting>
  <conditionalFormatting sqref="A111">
    <cfRule type="cellIs" dxfId="23" priority="24" operator="between">
      <formula>"v"</formula>
      <formula>"v"</formula>
    </cfRule>
  </conditionalFormatting>
  <conditionalFormatting sqref="D111">
    <cfRule type="cellIs" dxfId="22" priority="21" operator="between">
      <formula>"v"</formula>
      <formula>"v"</formula>
    </cfRule>
  </conditionalFormatting>
  <conditionalFormatting sqref="B111">
    <cfRule type="cellIs" dxfId="21" priority="23" operator="between">
      <formula>"v"</formula>
      <formula>"v"</formula>
    </cfRule>
  </conditionalFormatting>
  <conditionalFormatting sqref="C111">
    <cfRule type="cellIs" dxfId="20" priority="22" operator="between">
      <formula>"v"</formula>
      <formula>"v"</formula>
    </cfRule>
  </conditionalFormatting>
  <conditionalFormatting sqref="D126">
    <cfRule type="cellIs" dxfId="19" priority="17" operator="between">
      <formula>"v"</formula>
      <formula>"v"</formula>
    </cfRule>
  </conditionalFormatting>
  <conditionalFormatting sqref="A126">
    <cfRule type="cellIs" dxfId="18" priority="20" operator="between">
      <formula>"v"</formula>
      <formula>"v"</formula>
    </cfRule>
  </conditionalFormatting>
  <conditionalFormatting sqref="B126">
    <cfRule type="cellIs" dxfId="17" priority="19" operator="between">
      <formula>"v"</formula>
      <formula>"v"</formula>
    </cfRule>
  </conditionalFormatting>
  <conditionalFormatting sqref="C126">
    <cfRule type="cellIs" dxfId="16" priority="18" operator="between">
      <formula>"v"</formula>
      <formula>"v"</formula>
    </cfRule>
  </conditionalFormatting>
  <conditionalFormatting sqref="A140">
    <cfRule type="cellIs" dxfId="15" priority="16" operator="between">
      <formula>"v"</formula>
      <formula>"v"</formula>
    </cfRule>
  </conditionalFormatting>
  <conditionalFormatting sqref="B140">
    <cfRule type="cellIs" dxfId="14" priority="15" operator="between">
      <formula>"v"</formula>
      <formula>"v"</formula>
    </cfRule>
  </conditionalFormatting>
  <conditionalFormatting sqref="C140">
    <cfRule type="cellIs" dxfId="13" priority="14" operator="between">
      <formula>"v"</formula>
      <formula>"v"</formula>
    </cfRule>
  </conditionalFormatting>
  <conditionalFormatting sqref="D140">
    <cfRule type="cellIs" dxfId="12" priority="13" operator="between">
      <formula>"v"</formula>
      <formula>"v"</formula>
    </cfRule>
  </conditionalFormatting>
  <conditionalFormatting sqref="D154">
    <cfRule type="cellIs" dxfId="11" priority="9" operator="between">
      <formula>"v"</formula>
      <formula>"v"</formula>
    </cfRule>
  </conditionalFormatting>
  <conditionalFormatting sqref="A154">
    <cfRule type="cellIs" dxfId="10" priority="12" operator="between">
      <formula>"v"</formula>
      <formula>"v"</formula>
    </cfRule>
  </conditionalFormatting>
  <conditionalFormatting sqref="B154">
    <cfRule type="cellIs" dxfId="9" priority="11" operator="between">
      <formula>"v"</formula>
      <formula>"v"</formula>
    </cfRule>
  </conditionalFormatting>
  <conditionalFormatting sqref="C154">
    <cfRule type="cellIs" dxfId="8" priority="10" operator="between">
      <formula>"v"</formula>
      <formula>"v"</formula>
    </cfRule>
  </conditionalFormatting>
  <conditionalFormatting sqref="A169">
    <cfRule type="cellIs" dxfId="7" priority="8" operator="between">
      <formula>"v"</formula>
      <formula>"v"</formula>
    </cfRule>
  </conditionalFormatting>
  <conditionalFormatting sqref="B169">
    <cfRule type="cellIs" dxfId="6" priority="7" operator="between">
      <formula>"v"</formula>
      <formula>"v"</formula>
    </cfRule>
  </conditionalFormatting>
  <conditionalFormatting sqref="C169">
    <cfRule type="cellIs" dxfId="5" priority="6" operator="between">
      <formula>"v"</formula>
      <formula>"v"</formula>
    </cfRule>
  </conditionalFormatting>
  <conditionalFormatting sqref="D169">
    <cfRule type="cellIs" dxfId="4" priority="5" operator="between">
      <formula>"v"</formula>
      <formula>"v"</formula>
    </cfRule>
  </conditionalFormatting>
  <conditionalFormatting sqref="D180">
    <cfRule type="cellIs" dxfId="3" priority="1" operator="between">
      <formula>"v"</formula>
      <formula>"v"</formula>
    </cfRule>
  </conditionalFormatting>
  <conditionalFormatting sqref="A180">
    <cfRule type="cellIs" dxfId="2" priority="4" operator="between">
      <formula>"v"</formula>
      <formula>"v"</formula>
    </cfRule>
  </conditionalFormatting>
  <conditionalFormatting sqref="B180">
    <cfRule type="cellIs" dxfId="1" priority="3" operator="between">
      <formula>"v"</formula>
      <formula>"v"</formula>
    </cfRule>
  </conditionalFormatting>
  <conditionalFormatting sqref="C180">
    <cfRule type="cellIs" dxfId="0" priority="2" operator="between">
      <formula>"v"</formula>
      <formula>"v"</formula>
    </cfRule>
  </conditionalFormatting>
  <pageMargins left="0.7" right="0.7" top="0.75" bottom="0.75" header="0.3" footer="0.3"/>
  <pageSetup paperSize="9" scale="90" orientation="portrait" horizontalDpi="4294967293"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G37"/>
  <sheetViews>
    <sheetView workbookViewId="0"/>
  </sheetViews>
  <sheetFormatPr defaultRowHeight="15"/>
  <cols>
    <col min="1" max="1" width="4.42578125" customWidth="1"/>
    <col min="2" max="2" width="9.42578125" customWidth="1"/>
    <col min="3" max="3" width="4.28515625" customWidth="1"/>
    <col min="4" max="4" width="40.5703125" customWidth="1"/>
  </cols>
  <sheetData>
    <row r="1" spans="1:7" ht="39" customHeight="1"/>
    <row r="2" spans="1:7" ht="15.75">
      <c r="A2" s="769" t="s">
        <v>487</v>
      </c>
      <c r="B2" s="769"/>
      <c r="C2" s="769"/>
      <c r="D2" s="769"/>
      <c r="E2" s="769"/>
      <c r="F2" s="769"/>
      <c r="G2" s="769"/>
    </row>
    <row r="3" spans="1:7" ht="15.75">
      <c r="A3" s="769" t="s">
        <v>511</v>
      </c>
      <c r="B3" s="769"/>
      <c r="C3" s="769"/>
      <c r="D3" s="769"/>
      <c r="E3" s="769"/>
      <c r="F3" s="769"/>
      <c r="G3" s="769"/>
    </row>
    <row r="4" spans="1:7">
      <c r="A4" s="520"/>
      <c r="B4" s="520"/>
      <c r="C4" s="520"/>
      <c r="D4" s="520"/>
      <c r="E4" s="520"/>
      <c r="F4" s="520"/>
      <c r="G4" s="520"/>
    </row>
    <row r="5" spans="1:7">
      <c r="A5" s="544" t="s">
        <v>489</v>
      </c>
      <c r="B5" s="522"/>
      <c r="C5" s="522"/>
      <c r="D5" s="522" t="s">
        <v>490</v>
      </c>
      <c r="E5" s="522"/>
      <c r="F5" s="522"/>
      <c r="G5" s="522"/>
    </row>
    <row r="6" spans="1:7">
      <c r="A6" s="544" t="s">
        <v>491</v>
      </c>
      <c r="B6" s="522"/>
      <c r="C6" s="522"/>
      <c r="D6" s="522" t="s">
        <v>490</v>
      </c>
      <c r="E6" s="522"/>
      <c r="F6" s="522"/>
      <c r="G6" s="522"/>
    </row>
    <row r="7" spans="1:7">
      <c r="A7" s="544" t="s">
        <v>492</v>
      </c>
      <c r="B7" s="522"/>
      <c r="C7" s="522"/>
      <c r="D7" s="522" t="s">
        <v>490</v>
      </c>
      <c r="E7" s="522"/>
      <c r="F7" s="522"/>
      <c r="G7" s="522"/>
    </row>
    <row r="8" spans="1:7">
      <c r="A8" s="523"/>
      <c r="B8" s="523"/>
      <c r="C8" s="523"/>
      <c r="D8" s="524"/>
      <c r="E8" s="524"/>
      <c r="F8" s="524"/>
      <c r="G8" s="524"/>
    </row>
    <row r="9" spans="1:7">
      <c r="A9" s="770" t="s">
        <v>227</v>
      </c>
      <c r="B9" s="525"/>
      <c r="C9" s="545"/>
      <c r="D9" s="773" t="s">
        <v>493</v>
      </c>
      <c r="E9" s="776" t="s">
        <v>61</v>
      </c>
      <c r="F9" s="776"/>
      <c r="G9" s="776"/>
    </row>
    <row r="10" spans="1:7" ht="51">
      <c r="A10" s="771"/>
      <c r="B10" s="546" t="s">
        <v>494</v>
      </c>
      <c r="C10" s="547"/>
      <c r="D10" s="774"/>
      <c r="E10" s="527" t="s">
        <v>495</v>
      </c>
      <c r="F10" s="527" t="s">
        <v>496</v>
      </c>
      <c r="G10" s="527" t="s">
        <v>497</v>
      </c>
    </row>
    <row r="11" spans="1:7">
      <c r="A11" s="772"/>
      <c r="B11" s="528"/>
      <c r="C11" s="548"/>
      <c r="D11" s="775"/>
      <c r="E11" s="529">
        <v>0</v>
      </c>
      <c r="F11" s="529">
        <v>1</v>
      </c>
      <c r="G11" s="529">
        <v>2</v>
      </c>
    </row>
    <row r="12" spans="1:7" ht="25.5">
      <c r="A12" s="530" t="s">
        <v>48</v>
      </c>
      <c r="B12" s="765" t="s">
        <v>256</v>
      </c>
      <c r="C12" s="531">
        <v>1</v>
      </c>
      <c r="D12" s="532" t="s">
        <v>257</v>
      </c>
      <c r="E12" s="533"/>
      <c r="F12" s="533"/>
      <c r="G12" s="533"/>
    </row>
    <row r="13" spans="1:7" ht="25.5">
      <c r="A13" s="534"/>
      <c r="B13" s="777"/>
      <c r="C13" s="531">
        <v>2</v>
      </c>
      <c r="D13" s="532" t="s">
        <v>258</v>
      </c>
      <c r="E13" s="533"/>
      <c r="F13" s="533"/>
      <c r="G13" s="533"/>
    </row>
    <row r="14" spans="1:7" ht="25.5">
      <c r="A14" s="534"/>
      <c r="B14" s="534"/>
      <c r="C14" s="531">
        <v>3</v>
      </c>
      <c r="D14" s="532" t="s">
        <v>259</v>
      </c>
      <c r="E14" s="533"/>
      <c r="F14" s="533"/>
      <c r="G14" s="533"/>
    </row>
    <row r="15" spans="1:7" ht="25.5">
      <c r="A15" s="534"/>
      <c r="B15" s="534"/>
      <c r="C15" s="531">
        <v>4</v>
      </c>
      <c r="D15" s="532" t="s">
        <v>260</v>
      </c>
      <c r="E15" s="533"/>
      <c r="F15" s="533"/>
      <c r="G15" s="533"/>
    </row>
    <row r="16" spans="1:7" ht="25.5">
      <c r="A16" s="534"/>
      <c r="B16" s="534"/>
      <c r="C16" s="531">
        <v>5</v>
      </c>
      <c r="D16" s="532" t="s">
        <v>261</v>
      </c>
      <c r="E16" s="533"/>
      <c r="F16" s="533"/>
      <c r="G16" s="533"/>
    </row>
    <row r="17" spans="1:7" ht="25.5">
      <c r="A17" s="530" t="s">
        <v>50</v>
      </c>
      <c r="B17" s="765" t="s">
        <v>262</v>
      </c>
      <c r="C17" s="531">
        <v>1</v>
      </c>
      <c r="D17" s="532" t="s">
        <v>263</v>
      </c>
      <c r="E17" s="533"/>
      <c r="F17" s="533"/>
      <c r="G17" s="533"/>
    </row>
    <row r="18" spans="1:7" ht="25.5">
      <c r="A18" s="534"/>
      <c r="B18" s="766"/>
      <c r="C18" s="531">
        <v>2</v>
      </c>
      <c r="D18" s="532" t="s">
        <v>264</v>
      </c>
      <c r="E18" s="533"/>
      <c r="F18" s="533"/>
      <c r="G18" s="533"/>
    </row>
    <row r="19" spans="1:7" ht="25.5">
      <c r="A19" s="534"/>
      <c r="B19" s="534"/>
      <c r="C19" s="531">
        <v>3</v>
      </c>
      <c r="D19" s="532" t="s">
        <v>265</v>
      </c>
      <c r="E19" s="533"/>
      <c r="F19" s="533"/>
      <c r="G19" s="533"/>
    </row>
    <row r="20" spans="1:7" ht="25.5">
      <c r="A20" s="534"/>
      <c r="B20" s="534"/>
      <c r="C20" s="531">
        <v>4</v>
      </c>
      <c r="D20" s="532" t="s">
        <v>266</v>
      </c>
      <c r="E20" s="533"/>
      <c r="F20" s="533"/>
      <c r="G20" s="533"/>
    </row>
    <row r="21" spans="1:7" ht="25.5">
      <c r="A21" s="534"/>
      <c r="B21" s="534"/>
      <c r="C21" s="531">
        <v>5</v>
      </c>
      <c r="D21" s="532" t="s">
        <v>267</v>
      </c>
      <c r="E21" s="533"/>
      <c r="F21" s="533"/>
      <c r="G21" s="533"/>
    </row>
    <row r="22" spans="1:7" ht="25.5">
      <c r="A22" s="530" t="s">
        <v>52</v>
      </c>
      <c r="B22" s="767" t="s">
        <v>268</v>
      </c>
      <c r="C22" s="549">
        <v>1</v>
      </c>
      <c r="D22" s="532" t="s">
        <v>269</v>
      </c>
      <c r="E22" s="538"/>
      <c r="F22" s="538"/>
      <c r="G22" s="538"/>
    </row>
    <row r="23" spans="1:7" ht="25.5">
      <c r="A23" s="534"/>
      <c r="B23" s="768"/>
      <c r="C23" s="531">
        <v>2</v>
      </c>
      <c r="D23" s="532" t="s">
        <v>270</v>
      </c>
      <c r="E23" s="533"/>
      <c r="F23" s="533"/>
      <c r="G23" s="533"/>
    </row>
    <row r="24" spans="1:7" ht="25.5">
      <c r="A24" s="535"/>
      <c r="B24" s="535"/>
      <c r="C24" s="549">
        <v>3</v>
      </c>
      <c r="D24" s="532" t="s">
        <v>271</v>
      </c>
      <c r="E24" s="533"/>
      <c r="F24" s="533"/>
      <c r="G24" s="533"/>
    </row>
    <row r="25" spans="1:7" ht="25.5">
      <c r="A25" s="534"/>
      <c r="B25" s="534"/>
      <c r="C25" s="531">
        <v>4</v>
      </c>
      <c r="D25" s="532" t="s">
        <v>272</v>
      </c>
      <c r="E25" s="550"/>
      <c r="F25" s="550"/>
      <c r="G25" s="550"/>
    </row>
    <row r="26" spans="1:7" ht="25.5">
      <c r="A26" s="534"/>
      <c r="B26" s="534"/>
      <c r="C26" s="549">
        <v>5</v>
      </c>
      <c r="D26" s="532" t="s">
        <v>273</v>
      </c>
      <c r="E26" s="533"/>
      <c r="F26" s="533"/>
      <c r="G26" s="533"/>
    </row>
    <row r="27" spans="1:7">
      <c r="A27" s="539"/>
      <c r="B27" s="540"/>
      <c r="C27" s="540"/>
      <c r="D27" s="541" t="s">
        <v>506</v>
      </c>
      <c r="E27" s="542"/>
      <c r="F27" s="542"/>
      <c r="G27" s="542"/>
    </row>
    <row r="28" spans="1:7">
      <c r="A28" s="539"/>
      <c r="B28" s="540"/>
      <c r="C28" s="540"/>
      <c r="D28" s="541" t="s">
        <v>507</v>
      </c>
      <c r="E28" s="542"/>
      <c r="F28" s="542"/>
      <c r="G28" s="542"/>
    </row>
    <row r="29" spans="1:7">
      <c r="A29" s="522"/>
      <c r="B29" s="522"/>
      <c r="C29" s="522"/>
      <c r="D29" s="522"/>
      <c r="E29" s="522"/>
      <c r="F29" s="522"/>
      <c r="G29" s="522"/>
    </row>
    <row r="30" spans="1:7">
      <c r="A30" s="522"/>
      <c r="B30" s="522"/>
      <c r="C30" s="522"/>
      <c r="D30" s="522"/>
      <c r="E30" s="522" t="s">
        <v>508</v>
      </c>
      <c r="F30" s="522"/>
      <c r="G30" s="522"/>
    </row>
    <row r="31" spans="1:7">
      <c r="A31" s="522"/>
      <c r="B31" s="522"/>
      <c r="C31" s="522"/>
      <c r="D31" s="522"/>
      <c r="E31" s="522" t="s">
        <v>509</v>
      </c>
      <c r="F31" s="522"/>
      <c r="G31" s="522"/>
    </row>
    <row r="32" spans="1:7">
      <c r="A32" s="522"/>
      <c r="B32" s="522"/>
      <c r="C32" s="522"/>
      <c r="D32" s="522"/>
      <c r="E32" s="522"/>
      <c r="F32" s="522"/>
      <c r="G32" s="522"/>
    </row>
    <row r="33" spans="1:7">
      <c r="A33" s="522"/>
      <c r="B33" s="522"/>
      <c r="C33" s="522"/>
      <c r="D33" s="522"/>
      <c r="E33" s="522"/>
      <c r="F33" s="522"/>
      <c r="G33" s="522"/>
    </row>
    <row r="34" spans="1:7">
      <c r="A34" s="522"/>
      <c r="B34" s="522"/>
      <c r="C34" s="522"/>
      <c r="D34" s="522"/>
      <c r="E34" s="522"/>
      <c r="F34" s="522"/>
      <c r="G34" s="522"/>
    </row>
    <row r="35" spans="1:7">
      <c r="A35" s="522"/>
      <c r="B35" s="522"/>
      <c r="C35" s="522"/>
      <c r="D35" s="522"/>
      <c r="E35" s="543" t="s">
        <v>510</v>
      </c>
      <c r="F35" s="522"/>
      <c r="G35" s="522"/>
    </row>
    <row r="36" spans="1:7" ht="15.75">
      <c r="A36" s="518"/>
      <c r="B36" s="518"/>
      <c r="C36" s="518"/>
      <c r="D36" s="518"/>
      <c r="E36" s="518"/>
      <c r="F36" s="518"/>
      <c r="G36" s="518"/>
    </row>
    <row r="37" spans="1:7" ht="15.75">
      <c r="A37" s="518"/>
      <c r="B37" s="518"/>
      <c r="C37" s="518"/>
      <c r="D37" s="518"/>
      <c r="E37" s="518"/>
      <c r="F37" s="518"/>
      <c r="G37" s="518"/>
    </row>
  </sheetData>
  <mergeCells count="8">
    <mergeCell ref="B17:B18"/>
    <mergeCell ref="B22:B23"/>
    <mergeCell ref="A2:G2"/>
    <mergeCell ref="A3:G3"/>
    <mergeCell ref="A9:A11"/>
    <mergeCell ref="D9:D11"/>
    <mergeCell ref="E9:G9"/>
    <mergeCell ref="B12:B13"/>
  </mergeCells>
  <pageMargins left="0.7" right="0.7" top="0.75" bottom="0.75" header="0.3" footer="0.3"/>
  <pageSetup paperSize="9" orientation="portrait" horizontalDpi="4294967293"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G42"/>
  <sheetViews>
    <sheetView workbookViewId="0">
      <selection activeCell="E1" sqref="E1"/>
    </sheetView>
  </sheetViews>
  <sheetFormatPr defaultRowHeight="15"/>
  <cols>
    <col min="1" max="1" width="4.42578125" customWidth="1"/>
    <col min="2" max="2" width="9.42578125" customWidth="1"/>
    <col min="3" max="3" width="4.28515625" customWidth="1"/>
    <col min="4" max="4" width="40.5703125" customWidth="1"/>
    <col min="5" max="5" width="9.42578125" customWidth="1"/>
    <col min="7" max="7" width="10" customWidth="1"/>
  </cols>
  <sheetData>
    <row r="1" spans="1:7" ht="43.5" customHeight="1"/>
    <row r="2" spans="1:7" ht="15.75">
      <c r="A2" s="769" t="s">
        <v>487</v>
      </c>
      <c r="B2" s="769"/>
      <c r="C2" s="769"/>
      <c r="D2" s="769"/>
      <c r="E2" s="769"/>
      <c r="F2" s="769"/>
      <c r="G2" s="769"/>
    </row>
    <row r="3" spans="1:7" ht="15.75">
      <c r="A3" s="769" t="s">
        <v>488</v>
      </c>
      <c r="B3" s="769"/>
      <c r="C3" s="769"/>
      <c r="D3" s="769"/>
      <c r="E3" s="769"/>
      <c r="F3" s="769"/>
      <c r="G3" s="769"/>
    </row>
    <row r="4" spans="1:7">
      <c r="A4" s="520"/>
      <c r="B4" s="520"/>
      <c r="C4" s="520"/>
      <c r="D4" s="520"/>
      <c r="E4" s="520"/>
      <c r="F4" s="520"/>
      <c r="G4" s="520"/>
    </row>
    <row r="5" spans="1:7">
      <c r="A5" s="544" t="s">
        <v>489</v>
      </c>
      <c r="B5" s="522"/>
      <c r="C5" s="522"/>
      <c r="D5" s="522" t="s">
        <v>490</v>
      </c>
      <c r="E5" s="522"/>
      <c r="F5" s="522"/>
      <c r="G5" s="522"/>
    </row>
    <row r="6" spans="1:7">
      <c r="A6" s="544" t="s">
        <v>491</v>
      </c>
      <c r="B6" s="522"/>
      <c r="C6" s="522"/>
      <c r="D6" s="522" t="s">
        <v>490</v>
      </c>
      <c r="E6" s="522"/>
      <c r="F6" s="522"/>
      <c r="G6" s="522"/>
    </row>
    <row r="7" spans="1:7">
      <c r="A7" s="544" t="s">
        <v>492</v>
      </c>
      <c r="B7" s="522"/>
      <c r="C7" s="522"/>
      <c r="D7" s="522" t="s">
        <v>490</v>
      </c>
      <c r="E7" s="522"/>
      <c r="F7" s="522"/>
      <c r="G7" s="522"/>
    </row>
    <row r="8" spans="1:7">
      <c r="A8" s="523"/>
      <c r="B8" s="523"/>
      <c r="C8" s="523"/>
      <c r="D8" s="524"/>
      <c r="E8" s="524"/>
      <c r="F8" s="524"/>
      <c r="G8" s="524"/>
    </row>
    <row r="9" spans="1:7">
      <c r="A9" s="770" t="s">
        <v>227</v>
      </c>
      <c r="B9" s="525"/>
      <c r="C9" s="778" t="s">
        <v>493</v>
      </c>
      <c r="D9" s="773"/>
      <c r="E9" s="776" t="s">
        <v>61</v>
      </c>
      <c r="F9" s="776"/>
      <c r="G9" s="776"/>
    </row>
    <row r="10" spans="1:7" ht="51">
      <c r="A10" s="771"/>
      <c r="B10" s="526" t="s">
        <v>494</v>
      </c>
      <c r="C10" s="779"/>
      <c r="D10" s="774"/>
      <c r="E10" s="527" t="s">
        <v>495</v>
      </c>
      <c r="F10" s="527" t="s">
        <v>496</v>
      </c>
      <c r="G10" s="527" t="s">
        <v>497</v>
      </c>
    </row>
    <row r="11" spans="1:7">
      <c r="A11" s="772"/>
      <c r="B11" s="528"/>
      <c r="C11" s="780"/>
      <c r="D11" s="775"/>
      <c r="E11" s="529">
        <v>0</v>
      </c>
      <c r="F11" s="529">
        <v>1</v>
      </c>
      <c r="G11" s="529">
        <v>2</v>
      </c>
    </row>
    <row r="12" spans="1:7" ht="25.5">
      <c r="A12" s="530" t="s">
        <v>498</v>
      </c>
      <c r="B12" s="765" t="s">
        <v>499</v>
      </c>
      <c r="C12" s="531">
        <v>1</v>
      </c>
      <c r="D12" s="532" t="s">
        <v>283</v>
      </c>
      <c r="E12" s="533"/>
      <c r="F12" s="533"/>
      <c r="G12" s="533"/>
    </row>
    <row r="13" spans="1:7">
      <c r="A13" s="534"/>
      <c r="B13" s="777"/>
      <c r="C13" s="531">
        <v>2</v>
      </c>
      <c r="D13" s="532" t="s">
        <v>284</v>
      </c>
      <c r="E13" s="533"/>
      <c r="F13" s="533"/>
      <c r="G13" s="533"/>
    </row>
    <row r="14" spans="1:7" ht="25.5">
      <c r="A14" s="534"/>
      <c r="B14" s="534"/>
      <c r="C14" s="531">
        <v>3</v>
      </c>
      <c r="D14" s="532" t="s">
        <v>500</v>
      </c>
      <c r="E14" s="533"/>
      <c r="F14" s="533"/>
      <c r="G14" s="533"/>
    </row>
    <row r="15" spans="1:7" ht="25.5">
      <c r="A15" s="534"/>
      <c r="B15" s="534"/>
      <c r="C15" s="531">
        <v>4</v>
      </c>
      <c r="D15" s="532" t="s">
        <v>286</v>
      </c>
      <c r="E15" s="533"/>
      <c r="F15" s="533"/>
      <c r="G15" s="533"/>
    </row>
    <row r="16" spans="1:7" ht="25.5">
      <c r="A16" s="534"/>
      <c r="B16" s="534"/>
      <c r="C16" s="531">
        <v>5</v>
      </c>
      <c r="D16" s="532" t="s">
        <v>287</v>
      </c>
      <c r="E16" s="533"/>
      <c r="F16" s="533"/>
      <c r="G16" s="533"/>
    </row>
    <row r="17" spans="1:7" ht="25.5">
      <c r="A17" s="530" t="s">
        <v>501</v>
      </c>
      <c r="B17" s="765" t="s">
        <v>502</v>
      </c>
      <c r="C17" s="531">
        <v>1</v>
      </c>
      <c r="D17" s="532" t="s">
        <v>289</v>
      </c>
      <c r="E17" s="533"/>
      <c r="F17" s="533"/>
      <c r="G17" s="533"/>
    </row>
    <row r="18" spans="1:7" ht="25.5">
      <c r="A18" s="534"/>
      <c r="B18" s="777"/>
      <c r="C18" s="531">
        <v>2</v>
      </c>
      <c r="D18" s="532" t="s">
        <v>290</v>
      </c>
      <c r="E18" s="533"/>
      <c r="F18" s="533"/>
      <c r="G18" s="533"/>
    </row>
    <row r="19" spans="1:7" ht="25.5">
      <c r="A19" s="534"/>
      <c r="B19" s="534"/>
      <c r="C19" s="531">
        <v>3</v>
      </c>
      <c r="D19" s="532" t="s">
        <v>291</v>
      </c>
      <c r="E19" s="533"/>
      <c r="F19" s="533"/>
      <c r="G19" s="533"/>
    </row>
    <row r="20" spans="1:7" ht="38.25">
      <c r="A20" s="534"/>
      <c r="B20" s="534"/>
      <c r="C20" s="531">
        <v>4</v>
      </c>
      <c r="D20" s="532" t="s">
        <v>292</v>
      </c>
      <c r="E20" s="533"/>
      <c r="F20" s="533"/>
      <c r="G20" s="533"/>
    </row>
    <row r="21" spans="1:7" ht="38.25">
      <c r="A21" s="534"/>
      <c r="B21" s="534"/>
      <c r="C21" s="531">
        <v>5</v>
      </c>
      <c r="D21" s="532" t="s">
        <v>503</v>
      </c>
      <c r="E21" s="533"/>
      <c r="F21" s="533"/>
      <c r="G21" s="533"/>
    </row>
    <row r="22" spans="1:7" ht="38.25">
      <c r="A22" s="530" t="s">
        <v>504</v>
      </c>
      <c r="B22" s="765" t="s">
        <v>505</v>
      </c>
      <c r="C22" s="531">
        <v>1</v>
      </c>
      <c r="D22" s="532" t="s">
        <v>295</v>
      </c>
      <c r="E22" s="533"/>
      <c r="F22" s="533"/>
      <c r="G22" s="533"/>
    </row>
    <row r="23" spans="1:7">
      <c r="A23" s="534"/>
      <c r="B23" s="777"/>
      <c r="C23" s="531">
        <v>2</v>
      </c>
      <c r="D23" s="532" t="s">
        <v>296</v>
      </c>
      <c r="E23" s="533"/>
      <c r="F23" s="533"/>
      <c r="G23" s="533"/>
    </row>
    <row r="24" spans="1:7">
      <c r="A24" s="535"/>
      <c r="B24" s="535"/>
      <c r="C24" s="531">
        <v>3</v>
      </c>
      <c r="D24" s="532" t="s">
        <v>297</v>
      </c>
      <c r="E24" s="533"/>
      <c r="F24" s="533"/>
      <c r="G24" s="533"/>
    </row>
    <row r="25" spans="1:7" ht="38.25">
      <c r="A25" s="534"/>
      <c r="B25" s="534"/>
      <c r="C25" s="531">
        <v>4</v>
      </c>
      <c r="D25" s="532" t="s">
        <v>298</v>
      </c>
      <c r="E25" s="533"/>
      <c r="F25" s="533"/>
      <c r="G25" s="533"/>
    </row>
    <row r="26" spans="1:7" ht="25.5">
      <c r="A26" s="534"/>
      <c r="B26" s="534"/>
      <c r="C26" s="531">
        <v>5</v>
      </c>
      <c r="D26" s="532" t="s">
        <v>299</v>
      </c>
      <c r="E26" s="533"/>
      <c r="F26" s="533"/>
      <c r="G26" s="533"/>
    </row>
    <row r="27" spans="1:7">
      <c r="A27" s="534"/>
      <c r="B27" s="534"/>
      <c r="C27" s="536"/>
      <c r="D27" s="537"/>
      <c r="E27" s="538"/>
      <c r="F27" s="538"/>
      <c r="G27" s="538"/>
    </row>
    <row r="28" spans="1:7">
      <c r="A28" s="539"/>
      <c r="B28" s="540"/>
      <c r="C28" s="540"/>
      <c r="D28" s="541" t="s">
        <v>506</v>
      </c>
      <c r="E28" s="542"/>
      <c r="F28" s="542"/>
      <c r="G28" s="542"/>
    </row>
    <row r="29" spans="1:7">
      <c r="A29" s="539"/>
      <c r="B29" s="540"/>
      <c r="C29" s="540"/>
      <c r="D29" s="541" t="s">
        <v>507</v>
      </c>
      <c r="E29" s="542"/>
      <c r="F29" s="542"/>
      <c r="G29" s="542"/>
    </row>
    <row r="30" spans="1:7">
      <c r="A30" s="522"/>
      <c r="B30" s="522"/>
      <c r="C30" s="522"/>
      <c r="D30" s="522"/>
      <c r="E30" s="522"/>
      <c r="F30" s="522"/>
      <c r="G30" s="522"/>
    </row>
    <row r="31" spans="1:7">
      <c r="A31" s="522"/>
      <c r="B31" s="522"/>
      <c r="C31" s="522"/>
      <c r="D31" s="522"/>
      <c r="E31" s="522" t="s">
        <v>508</v>
      </c>
      <c r="F31" s="522"/>
      <c r="G31" s="522"/>
    </row>
    <row r="32" spans="1:7">
      <c r="A32" s="522"/>
      <c r="B32" s="522"/>
      <c r="C32" s="522"/>
      <c r="D32" s="522"/>
      <c r="E32" s="522" t="s">
        <v>509</v>
      </c>
      <c r="F32" s="522"/>
      <c r="G32" s="522"/>
    </row>
    <row r="33" spans="1:7">
      <c r="A33" s="522"/>
      <c r="B33" s="522"/>
      <c r="C33" s="522"/>
      <c r="D33" s="522"/>
      <c r="E33" s="522"/>
      <c r="F33" s="522"/>
      <c r="G33" s="522"/>
    </row>
    <row r="34" spans="1:7">
      <c r="A34" s="522"/>
      <c r="B34" s="522"/>
      <c r="C34" s="522"/>
      <c r="D34" s="522"/>
      <c r="E34" s="522"/>
      <c r="F34" s="522"/>
      <c r="G34" s="522"/>
    </row>
    <row r="35" spans="1:7">
      <c r="A35" s="522"/>
      <c r="B35" s="522"/>
      <c r="C35" s="522"/>
      <c r="D35" s="522"/>
      <c r="E35" s="543" t="s">
        <v>510</v>
      </c>
      <c r="F35" s="522"/>
      <c r="G35" s="522"/>
    </row>
    <row r="36" spans="1:7">
      <c r="A36" s="519"/>
      <c r="B36" s="519"/>
      <c r="C36" s="519"/>
      <c r="D36" s="519"/>
      <c r="E36" s="519"/>
      <c r="F36" s="519"/>
      <c r="G36" s="519"/>
    </row>
    <row r="37" spans="1:7">
      <c r="A37" s="519"/>
      <c r="B37" s="519"/>
      <c r="C37" s="519"/>
      <c r="D37" s="519"/>
      <c r="E37" s="519"/>
      <c r="F37" s="519"/>
      <c r="G37" s="519"/>
    </row>
    <row r="38" spans="1:7">
      <c r="A38" s="519"/>
      <c r="B38" s="519"/>
      <c r="C38" s="519"/>
      <c r="D38" s="519"/>
      <c r="E38" s="519"/>
      <c r="F38" s="519"/>
      <c r="G38" s="519"/>
    </row>
    <row r="39" spans="1:7">
      <c r="A39" s="519"/>
      <c r="B39" s="519"/>
      <c r="C39" s="519"/>
      <c r="D39" s="519"/>
      <c r="E39" s="519"/>
      <c r="F39" s="519"/>
      <c r="G39" s="519"/>
    </row>
    <row r="40" spans="1:7">
      <c r="A40" s="519"/>
      <c r="B40" s="519"/>
      <c r="C40" s="519"/>
      <c r="D40" s="519"/>
      <c r="E40" s="519"/>
      <c r="F40" s="519"/>
      <c r="G40" s="519"/>
    </row>
    <row r="41" spans="1:7">
      <c r="A41" s="519"/>
      <c r="B41" s="519"/>
      <c r="C41" s="519"/>
      <c r="D41" s="519"/>
      <c r="E41" s="519"/>
      <c r="F41" s="519"/>
      <c r="G41" s="519"/>
    </row>
    <row r="42" spans="1:7">
      <c r="A42" s="519"/>
      <c r="B42" s="519"/>
      <c r="C42" s="519"/>
      <c r="D42" s="519"/>
      <c r="E42" s="519"/>
      <c r="F42" s="519"/>
      <c r="G42" s="519"/>
    </row>
  </sheetData>
  <mergeCells count="8">
    <mergeCell ref="B17:B18"/>
    <mergeCell ref="B22:B23"/>
    <mergeCell ref="A2:G2"/>
    <mergeCell ref="A3:G3"/>
    <mergeCell ref="A9:A11"/>
    <mergeCell ref="C9:D11"/>
    <mergeCell ref="E9:G9"/>
    <mergeCell ref="B12:B13"/>
  </mergeCells>
  <pageMargins left="0.7" right="0.7" top="0.75" bottom="0.75" header="0.3" footer="0.3"/>
  <pageSetup paperSize="9" orientation="portrait" horizontalDpi="4294967293"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G43"/>
  <sheetViews>
    <sheetView workbookViewId="0"/>
  </sheetViews>
  <sheetFormatPr defaultRowHeight="15"/>
  <cols>
    <col min="1" max="1" width="4" customWidth="1"/>
    <col min="2" max="2" width="12" customWidth="1"/>
    <col min="3" max="3" width="3.28515625" customWidth="1"/>
    <col min="4" max="4" width="39.42578125" customWidth="1"/>
    <col min="5" max="6" width="8.7109375" customWidth="1"/>
    <col min="7" max="7" width="11" customWidth="1"/>
  </cols>
  <sheetData>
    <row r="1" spans="1:7" ht="38.25" customHeight="1"/>
    <row r="2" spans="1:7">
      <c r="A2" s="522"/>
      <c r="B2" s="522"/>
      <c r="C2" s="522"/>
      <c r="D2" s="522"/>
      <c r="E2" s="522"/>
      <c r="F2" s="522"/>
      <c r="G2" s="522"/>
    </row>
    <row r="3" spans="1:7">
      <c r="A3" s="781" t="s">
        <v>487</v>
      </c>
      <c r="B3" s="781"/>
      <c r="C3" s="781"/>
      <c r="D3" s="781"/>
      <c r="E3" s="781"/>
      <c r="F3" s="781"/>
      <c r="G3" s="781"/>
    </row>
    <row r="4" spans="1:7">
      <c r="A4" s="781" t="s">
        <v>512</v>
      </c>
      <c r="B4" s="781"/>
      <c r="C4" s="781"/>
      <c r="D4" s="781"/>
      <c r="E4" s="781"/>
      <c r="F4" s="781"/>
      <c r="G4" s="781"/>
    </row>
    <row r="5" spans="1:7">
      <c r="A5" s="522"/>
      <c r="B5" s="522"/>
      <c r="C5" s="522"/>
      <c r="D5" s="522"/>
      <c r="E5" s="522"/>
      <c r="F5" s="522"/>
      <c r="G5" s="522"/>
    </row>
    <row r="6" spans="1:7">
      <c r="A6" s="544" t="s">
        <v>489</v>
      </c>
      <c r="B6" s="522"/>
      <c r="C6" s="522"/>
      <c r="D6" s="522" t="s">
        <v>490</v>
      </c>
      <c r="E6" s="522"/>
      <c r="F6" s="522"/>
      <c r="G6" s="522"/>
    </row>
    <row r="7" spans="1:7">
      <c r="A7" s="544" t="s">
        <v>491</v>
      </c>
      <c r="B7" s="522"/>
      <c r="C7" s="522"/>
      <c r="D7" s="522" t="s">
        <v>490</v>
      </c>
      <c r="E7" s="522"/>
      <c r="F7" s="522"/>
      <c r="G7" s="522"/>
    </row>
    <row r="8" spans="1:7">
      <c r="A8" s="544" t="s">
        <v>492</v>
      </c>
      <c r="B8" s="522"/>
      <c r="C8" s="522"/>
      <c r="D8" s="522" t="s">
        <v>490</v>
      </c>
      <c r="E8" s="522"/>
      <c r="F8" s="522"/>
      <c r="G8" s="522"/>
    </row>
    <row r="9" spans="1:7">
      <c r="A9" s="523"/>
      <c r="B9" s="523"/>
      <c r="C9" s="523"/>
      <c r="D9" s="524"/>
      <c r="E9" s="524"/>
      <c r="F9" s="524"/>
      <c r="G9" s="524"/>
    </row>
    <row r="10" spans="1:7">
      <c r="A10" s="770" t="s">
        <v>227</v>
      </c>
      <c r="B10" s="525"/>
      <c r="C10" s="545"/>
      <c r="D10" s="773" t="s">
        <v>493</v>
      </c>
      <c r="E10" s="776" t="s">
        <v>61</v>
      </c>
      <c r="F10" s="776"/>
      <c r="G10" s="776"/>
    </row>
    <row r="11" spans="1:7" ht="63.75">
      <c r="A11" s="771"/>
      <c r="B11" s="546" t="s">
        <v>494</v>
      </c>
      <c r="C11" s="547"/>
      <c r="D11" s="774"/>
      <c r="E11" s="527" t="s">
        <v>495</v>
      </c>
      <c r="F11" s="527" t="s">
        <v>496</v>
      </c>
      <c r="G11" s="527" t="s">
        <v>497</v>
      </c>
    </row>
    <row r="12" spans="1:7">
      <c r="A12" s="772"/>
      <c r="B12" s="528"/>
      <c r="C12" s="548"/>
      <c r="D12" s="775"/>
      <c r="E12" s="529">
        <v>0</v>
      </c>
      <c r="F12" s="529">
        <v>1</v>
      </c>
      <c r="G12" s="529">
        <v>2</v>
      </c>
    </row>
    <row r="13" spans="1:7" ht="25.5">
      <c r="A13" s="530" t="s">
        <v>498</v>
      </c>
      <c r="B13" s="765" t="s">
        <v>301</v>
      </c>
      <c r="C13" s="531">
        <v>1</v>
      </c>
      <c r="D13" s="532" t="s">
        <v>302</v>
      </c>
      <c r="E13" s="533"/>
      <c r="F13" s="533"/>
      <c r="G13" s="533"/>
    </row>
    <row r="14" spans="1:7" ht="38.25">
      <c r="A14" s="534"/>
      <c r="B14" s="777"/>
      <c r="C14" s="531">
        <v>2</v>
      </c>
      <c r="D14" s="532" t="s">
        <v>303</v>
      </c>
      <c r="E14" s="533"/>
      <c r="F14" s="533"/>
      <c r="G14" s="533"/>
    </row>
    <row r="15" spans="1:7" ht="38.25">
      <c r="A15" s="534"/>
      <c r="B15" s="534"/>
      <c r="C15" s="531">
        <v>3</v>
      </c>
      <c r="D15" s="532" t="s">
        <v>304</v>
      </c>
      <c r="E15" s="533"/>
      <c r="F15" s="533"/>
      <c r="G15" s="533"/>
    </row>
    <row r="16" spans="1:7" ht="25.5">
      <c r="A16" s="530" t="s">
        <v>501</v>
      </c>
      <c r="B16" s="765" t="s">
        <v>305</v>
      </c>
      <c r="C16" s="531">
        <v>1</v>
      </c>
      <c r="D16" s="532" t="s">
        <v>306</v>
      </c>
      <c r="E16" s="533"/>
      <c r="F16" s="533"/>
      <c r="G16" s="533"/>
    </row>
    <row r="17" spans="1:7" ht="25.5">
      <c r="A17" s="534"/>
      <c r="B17" s="777"/>
      <c r="C17" s="531">
        <v>2</v>
      </c>
      <c r="D17" s="532" t="s">
        <v>307</v>
      </c>
      <c r="E17" s="533"/>
      <c r="F17" s="533"/>
      <c r="G17" s="533"/>
    </row>
    <row r="18" spans="1:7" ht="51">
      <c r="A18" s="534"/>
      <c r="B18" s="534"/>
      <c r="C18" s="531">
        <v>3</v>
      </c>
      <c r="D18" s="532" t="s">
        <v>308</v>
      </c>
      <c r="E18" s="533"/>
      <c r="F18" s="533"/>
      <c r="G18" s="533"/>
    </row>
    <row r="19" spans="1:7" ht="25.5">
      <c r="A19" s="534"/>
      <c r="B19" s="534"/>
      <c r="C19" s="531">
        <v>4</v>
      </c>
      <c r="D19" s="532" t="s">
        <v>309</v>
      </c>
      <c r="E19" s="533"/>
      <c r="F19" s="533"/>
      <c r="G19" s="533"/>
    </row>
    <row r="20" spans="1:7" ht="25.5">
      <c r="A20" s="534"/>
      <c r="B20" s="534"/>
      <c r="C20" s="531">
        <v>5</v>
      </c>
      <c r="D20" s="532" t="s">
        <v>310</v>
      </c>
      <c r="E20" s="533"/>
      <c r="F20" s="533"/>
      <c r="G20" s="533"/>
    </row>
    <row r="21" spans="1:7">
      <c r="A21" s="539"/>
      <c r="B21" s="540"/>
      <c r="C21" s="540"/>
      <c r="D21" s="541" t="s">
        <v>506</v>
      </c>
      <c r="E21" s="542"/>
      <c r="F21" s="542"/>
      <c r="G21" s="542"/>
    </row>
    <row r="22" spans="1:7">
      <c r="A22" s="539"/>
      <c r="B22" s="540"/>
      <c r="C22" s="540"/>
      <c r="D22" s="541" t="s">
        <v>507</v>
      </c>
      <c r="E22" s="542"/>
      <c r="F22" s="542"/>
      <c r="G22" s="542"/>
    </row>
    <row r="23" spans="1:7">
      <c r="A23" s="522"/>
      <c r="B23" s="522"/>
      <c r="C23" s="522"/>
      <c r="D23" s="522"/>
      <c r="E23" s="522"/>
      <c r="F23" s="522"/>
      <c r="G23" s="522"/>
    </row>
    <row r="24" spans="1:7">
      <c r="A24" s="522"/>
      <c r="B24" s="522"/>
      <c r="C24" s="522"/>
      <c r="D24" s="522"/>
      <c r="E24" s="522"/>
      <c r="F24" s="522"/>
      <c r="G24" s="522"/>
    </row>
    <row r="25" spans="1:7">
      <c r="A25" s="522"/>
      <c r="B25" s="522"/>
      <c r="C25" s="522"/>
      <c r="D25" s="522"/>
      <c r="E25" s="522"/>
      <c r="F25" s="522"/>
      <c r="G25" s="522"/>
    </row>
    <row r="26" spans="1:7">
      <c r="A26" s="522"/>
      <c r="B26" s="522"/>
      <c r="C26" s="522"/>
      <c r="D26" s="522"/>
      <c r="E26" s="522"/>
      <c r="F26" s="522"/>
      <c r="G26" s="522"/>
    </row>
    <row r="27" spans="1:7">
      <c r="A27" s="522"/>
      <c r="B27" s="522"/>
      <c r="C27" s="522"/>
      <c r="D27" s="522"/>
      <c r="E27" s="522"/>
      <c r="F27" s="522"/>
      <c r="G27" s="522"/>
    </row>
    <row r="28" spans="1:7">
      <c r="A28" s="522"/>
      <c r="B28" s="522"/>
      <c r="C28" s="522"/>
      <c r="D28" s="522"/>
      <c r="E28" s="522"/>
      <c r="F28" s="522"/>
      <c r="G28" s="522"/>
    </row>
    <row r="29" spans="1:7">
      <c r="A29" s="522"/>
      <c r="B29" s="522"/>
      <c r="C29" s="522"/>
      <c r="D29" s="522"/>
      <c r="E29" s="522"/>
      <c r="F29" s="522"/>
      <c r="G29" s="522"/>
    </row>
    <row r="30" spans="1:7">
      <c r="A30" s="522"/>
      <c r="B30" s="522"/>
      <c r="C30" s="522"/>
      <c r="D30" s="522"/>
      <c r="E30" s="522" t="s">
        <v>508</v>
      </c>
      <c r="F30" s="522"/>
      <c r="G30" s="522"/>
    </row>
    <row r="31" spans="1:7">
      <c r="A31" s="522"/>
      <c r="B31" s="522"/>
      <c r="C31" s="522"/>
      <c r="D31" s="522"/>
      <c r="E31" s="522" t="s">
        <v>509</v>
      </c>
      <c r="F31" s="522"/>
      <c r="G31" s="522"/>
    </row>
    <row r="32" spans="1:7">
      <c r="A32" s="522"/>
      <c r="B32" s="522"/>
      <c r="C32" s="522"/>
      <c r="D32" s="522"/>
      <c r="E32" s="522"/>
      <c r="F32" s="522"/>
      <c r="G32" s="522"/>
    </row>
    <row r="33" spans="1:7">
      <c r="A33" s="522"/>
      <c r="B33" s="522"/>
      <c r="C33" s="522"/>
      <c r="D33" s="522"/>
      <c r="E33" s="522"/>
      <c r="F33" s="522"/>
      <c r="G33" s="522"/>
    </row>
    <row r="34" spans="1:7">
      <c r="A34" s="522"/>
      <c r="B34" s="522"/>
      <c r="C34" s="522"/>
      <c r="D34" s="522"/>
      <c r="E34" s="522"/>
      <c r="F34" s="522"/>
      <c r="G34" s="522"/>
    </row>
    <row r="35" spans="1:7">
      <c r="A35" s="522"/>
      <c r="B35" s="522"/>
      <c r="C35" s="522"/>
      <c r="D35" s="522"/>
      <c r="E35" s="522"/>
      <c r="F35" s="522"/>
      <c r="G35" s="522"/>
    </row>
    <row r="36" spans="1:7">
      <c r="A36" s="522"/>
      <c r="B36" s="522"/>
      <c r="C36" s="522"/>
      <c r="D36" s="522"/>
      <c r="E36" s="522"/>
      <c r="F36" s="522"/>
      <c r="G36" s="522"/>
    </row>
    <row r="37" spans="1:7">
      <c r="A37" s="522"/>
      <c r="B37" s="522"/>
      <c r="C37" s="522"/>
      <c r="D37" s="522"/>
      <c r="E37" s="522"/>
      <c r="F37" s="522"/>
      <c r="G37" s="522"/>
    </row>
    <row r="38" spans="1:7">
      <c r="A38" s="522"/>
      <c r="B38" s="522"/>
      <c r="C38" s="522"/>
      <c r="D38" s="522"/>
      <c r="E38" s="543" t="s">
        <v>510</v>
      </c>
      <c r="F38" s="522"/>
      <c r="G38" s="522"/>
    </row>
    <row r="39" spans="1:7">
      <c r="A39" s="522"/>
      <c r="B39" s="522"/>
      <c r="C39" s="522"/>
      <c r="D39" s="522"/>
      <c r="E39" s="522"/>
      <c r="F39" s="522"/>
      <c r="G39" s="522"/>
    </row>
    <row r="40" spans="1:7">
      <c r="A40" s="522"/>
      <c r="B40" s="522"/>
      <c r="C40" s="522"/>
      <c r="D40" s="522"/>
      <c r="E40" s="522"/>
      <c r="F40" s="522"/>
      <c r="G40" s="522"/>
    </row>
    <row r="41" spans="1:7">
      <c r="A41" s="522"/>
      <c r="B41" s="522"/>
      <c r="C41" s="522"/>
      <c r="D41" s="522"/>
      <c r="E41" s="522"/>
      <c r="F41" s="522"/>
      <c r="G41" s="522"/>
    </row>
    <row r="42" spans="1:7">
      <c r="A42" s="522"/>
      <c r="B42" s="522"/>
      <c r="C42" s="522"/>
      <c r="D42" s="522"/>
      <c r="E42" s="522"/>
      <c r="F42" s="522"/>
      <c r="G42" s="522"/>
    </row>
    <row r="43" spans="1:7">
      <c r="A43" s="551"/>
      <c r="B43" s="551"/>
      <c r="C43" s="551"/>
      <c r="D43" s="551"/>
      <c r="E43" s="551"/>
      <c r="F43" s="551"/>
      <c r="G43" s="551"/>
    </row>
  </sheetData>
  <mergeCells count="7">
    <mergeCell ref="B16:B17"/>
    <mergeCell ref="A3:G3"/>
    <mergeCell ref="A4:G4"/>
    <mergeCell ref="A10:A12"/>
    <mergeCell ref="D10:D12"/>
    <mergeCell ref="E10:G10"/>
    <mergeCell ref="B13:B14"/>
  </mergeCells>
  <pageMargins left="0.7" right="0.7" top="0.75" bottom="0.75" header="0.3" footer="0.3"/>
  <pageSetup paperSize="9" orientation="portrait" horizontalDpi="4294967293"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G40"/>
  <sheetViews>
    <sheetView workbookViewId="0"/>
  </sheetViews>
  <sheetFormatPr defaultRowHeight="15"/>
  <cols>
    <col min="1" max="1" width="4.28515625" customWidth="1"/>
    <col min="2" max="2" width="11.42578125" customWidth="1"/>
    <col min="3" max="3" width="3.85546875" customWidth="1"/>
    <col min="4" max="4" width="39" customWidth="1"/>
    <col min="5" max="6" width="9.28515625" customWidth="1"/>
    <col min="7" max="7" width="10.140625" customWidth="1"/>
  </cols>
  <sheetData>
    <row r="1" spans="1:7" ht="42" customHeight="1"/>
    <row r="2" spans="1:7">
      <c r="A2" s="781" t="s">
        <v>487</v>
      </c>
      <c r="B2" s="781"/>
      <c r="C2" s="781"/>
      <c r="D2" s="781"/>
      <c r="E2" s="781"/>
      <c r="F2" s="781"/>
      <c r="G2" s="781"/>
    </row>
    <row r="3" spans="1:7">
      <c r="A3" s="781" t="s">
        <v>513</v>
      </c>
      <c r="B3" s="781"/>
      <c r="C3" s="781"/>
      <c r="D3" s="781"/>
      <c r="E3" s="781"/>
      <c r="F3" s="781"/>
      <c r="G3" s="781"/>
    </row>
    <row r="4" spans="1:7">
      <c r="A4" s="522"/>
      <c r="B4" s="522"/>
      <c r="C4" s="522"/>
      <c r="D4" s="522"/>
      <c r="E4" s="522"/>
      <c r="F4" s="522"/>
      <c r="G4" s="522"/>
    </row>
    <row r="5" spans="1:7">
      <c r="A5" s="521" t="s">
        <v>489</v>
      </c>
      <c r="B5" s="522"/>
      <c r="C5" s="522"/>
      <c r="D5" s="522" t="s">
        <v>490</v>
      </c>
      <c r="E5" s="522"/>
      <c r="F5" s="522"/>
      <c r="G5" s="522"/>
    </row>
    <row r="6" spans="1:7">
      <c r="A6" s="521" t="s">
        <v>491</v>
      </c>
      <c r="B6" s="522"/>
      <c r="C6" s="522"/>
      <c r="D6" s="522" t="s">
        <v>490</v>
      </c>
      <c r="E6" s="522"/>
      <c r="F6" s="522"/>
      <c r="G6" s="522"/>
    </row>
    <row r="7" spans="1:7">
      <c r="A7" s="521" t="s">
        <v>492</v>
      </c>
      <c r="B7" s="522"/>
      <c r="C7" s="522"/>
      <c r="D7" s="522" t="s">
        <v>490</v>
      </c>
      <c r="E7" s="522"/>
      <c r="F7" s="522"/>
      <c r="G7" s="522"/>
    </row>
    <row r="8" spans="1:7">
      <c r="A8" s="523"/>
      <c r="B8" s="523"/>
      <c r="C8" s="523"/>
      <c r="D8" s="524"/>
      <c r="E8" s="524"/>
      <c r="F8" s="524"/>
      <c r="G8" s="524"/>
    </row>
    <row r="9" spans="1:7">
      <c r="A9" s="770" t="s">
        <v>227</v>
      </c>
      <c r="B9" s="525"/>
      <c r="C9" s="545"/>
      <c r="D9" s="773" t="s">
        <v>493</v>
      </c>
      <c r="E9" s="776" t="s">
        <v>61</v>
      </c>
      <c r="F9" s="776"/>
      <c r="G9" s="776"/>
    </row>
    <row r="10" spans="1:7" ht="51">
      <c r="A10" s="771"/>
      <c r="B10" s="546" t="s">
        <v>494</v>
      </c>
      <c r="C10" s="547"/>
      <c r="D10" s="774"/>
      <c r="E10" s="527" t="s">
        <v>495</v>
      </c>
      <c r="F10" s="527" t="s">
        <v>496</v>
      </c>
      <c r="G10" s="527" t="s">
        <v>497</v>
      </c>
    </row>
    <row r="11" spans="1:7">
      <c r="A11" s="772"/>
      <c r="B11" s="528"/>
      <c r="C11" s="548"/>
      <c r="D11" s="775"/>
      <c r="E11" s="529">
        <v>0</v>
      </c>
      <c r="F11" s="529">
        <v>1</v>
      </c>
      <c r="G11" s="529">
        <v>2</v>
      </c>
    </row>
    <row r="12" spans="1:7" ht="25.5">
      <c r="A12" s="530" t="s">
        <v>498</v>
      </c>
      <c r="B12" s="552" t="s">
        <v>514</v>
      </c>
      <c r="C12" s="531">
        <v>1</v>
      </c>
      <c r="D12" s="532" t="s">
        <v>312</v>
      </c>
      <c r="E12" s="533"/>
      <c r="F12" s="533"/>
      <c r="G12" s="533"/>
    </row>
    <row r="13" spans="1:7">
      <c r="A13" s="534"/>
      <c r="B13" s="553"/>
      <c r="C13" s="531">
        <v>2</v>
      </c>
      <c r="D13" s="532" t="s">
        <v>313</v>
      </c>
      <c r="E13" s="533"/>
      <c r="F13" s="533"/>
      <c r="G13" s="533"/>
    </row>
    <row r="14" spans="1:7">
      <c r="A14" s="534"/>
      <c r="B14" s="553"/>
      <c r="C14" s="531">
        <v>3</v>
      </c>
      <c r="D14" s="532" t="s">
        <v>314</v>
      </c>
      <c r="E14" s="533"/>
      <c r="F14" s="533"/>
      <c r="G14" s="533"/>
    </row>
    <row r="15" spans="1:7">
      <c r="A15" s="534"/>
      <c r="B15" s="553"/>
      <c r="C15" s="531">
        <v>4</v>
      </c>
      <c r="D15" s="532" t="s">
        <v>315</v>
      </c>
      <c r="E15" s="533"/>
      <c r="F15" s="533"/>
      <c r="G15" s="533"/>
    </row>
    <row r="16" spans="1:7">
      <c r="A16" s="534"/>
      <c r="B16" s="553"/>
      <c r="C16" s="531">
        <v>5</v>
      </c>
      <c r="D16" s="532" t="s">
        <v>316</v>
      </c>
      <c r="E16" s="533"/>
      <c r="F16" s="533"/>
      <c r="G16" s="533"/>
    </row>
    <row r="17" spans="1:7" ht="25.5">
      <c r="A17" s="534"/>
      <c r="B17" s="553"/>
      <c r="C17" s="531">
        <v>6</v>
      </c>
      <c r="D17" s="532" t="s">
        <v>317</v>
      </c>
      <c r="E17" s="533"/>
      <c r="F17" s="533"/>
      <c r="G17" s="533"/>
    </row>
    <row r="18" spans="1:7">
      <c r="A18" s="534"/>
      <c r="B18" s="554"/>
      <c r="C18" s="531">
        <v>7</v>
      </c>
      <c r="D18" s="532" t="s">
        <v>318</v>
      </c>
      <c r="E18" s="533"/>
      <c r="F18" s="533"/>
      <c r="G18" s="533"/>
    </row>
    <row r="19" spans="1:7" ht="25.5">
      <c r="A19" s="534"/>
      <c r="B19" s="534"/>
      <c r="C19" s="531">
        <v>8</v>
      </c>
      <c r="D19" s="532" t="s">
        <v>319</v>
      </c>
      <c r="E19" s="533"/>
      <c r="F19" s="533"/>
      <c r="G19" s="533"/>
    </row>
    <row r="20" spans="1:7" ht="25.5">
      <c r="A20" s="530" t="s">
        <v>501</v>
      </c>
      <c r="B20" s="765" t="s">
        <v>301</v>
      </c>
      <c r="C20" s="531">
        <v>1</v>
      </c>
      <c r="D20" s="532" t="s">
        <v>320</v>
      </c>
      <c r="E20" s="533"/>
      <c r="F20" s="533"/>
      <c r="G20" s="533"/>
    </row>
    <row r="21" spans="1:7" ht="25.5">
      <c r="A21" s="534"/>
      <c r="B21" s="777"/>
      <c r="C21" s="531">
        <v>2</v>
      </c>
      <c r="D21" s="532" t="s">
        <v>321</v>
      </c>
      <c r="E21" s="533"/>
      <c r="F21" s="533"/>
      <c r="G21" s="533"/>
    </row>
    <row r="22" spans="1:7" ht="38.25">
      <c r="A22" s="534"/>
      <c r="B22" s="534"/>
      <c r="C22" s="531">
        <v>3</v>
      </c>
      <c r="D22" s="532" t="s">
        <v>322</v>
      </c>
      <c r="E22" s="533"/>
      <c r="F22" s="533"/>
      <c r="G22" s="533"/>
    </row>
    <row r="23" spans="1:7" ht="25.5">
      <c r="A23" s="534"/>
      <c r="B23" s="534"/>
      <c r="C23" s="531">
        <v>4</v>
      </c>
      <c r="D23" s="532" t="s">
        <v>323</v>
      </c>
      <c r="E23" s="533"/>
      <c r="F23" s="533"/>
      <c r="G23" s="533"/>
    </row>
    <row r="24" spans="1:7" ht="38.25">
      <c r="A24" s="534"/>
      <c r="B24" s="534"/>
      <c r="C24" s="531">
        <v>5</v>
      </c>
      <c r="D24" s="532" t="s">
        <v>324</v>
      </c>
      <c r="E24" s="533"/>
      <c r="F24" s="533"/>
      <c r="G24" s="533"/>
    </row>
    <row r="25" spans="1:7">
      <c r="A25" s="539"/>
      <c r="B25" s="540"/>
      <c r="C25" s="540"/>
      <c r="D25" s="541" t="s">
        <v>506</v>
      </c>
      <c r="E25" s="542"/>
      <c r="F25" s="542"/>
      <c r="G25" s="542"/>
    </row>
    <row r="26" spans="1:7">
      <c r="A26" s="539"/>
      <c r="B26" s="540"/>
      <c r="C26" s="540"/>
      <c r="D26" s="541" t="s">
        <v>507</v>
      </c>
      <c r="E26" s="539"/>
      <c r="F26" s="540"/>
      <c r="G26" s="555"/>
    </row>
    <row r="27" spans="1:7">
      <c r="A27" s="522"/>
      <c r="B27" s="522"/>
      <c r="C27" s="522"/>
      <c r="D27" s="522"/>
      <c r="E27" s="522"/>
      <c r="F27" s="522"/>
      <c r="G27" s="522"/>
    </row>
    <row r="28" spans="1:7">
      <c r="A28" s="522"/>
      <c r="B28" s="522"/>
      <c r="C28" s="522"/>
      <c r="D28" s="522"/>
      <c r="E28" s="522"/>
      <c r="F28" s="522"/>
      <c r="G28" s="522"/>
    </row>
    <row r="29" spans="1:7">
      <c r="A29" s="522"/>
      <c r="B29" s="522"/>
      <c r="C29" s="522"/>
      <c r="D29" s="522"/>
      <c r="E29" s="522" t="s">
        <v>508</v>
      </c>
      <c r="F29" s="522"/>
      <c r="G29" s="522"/>
    </row>
    <row r="30" spans="1:7">
      <c r="A30" s="522"/>
      <c r="B30" s="522"/>
      <c r="C30" s="522"/>
      <c r="D30" s="522"/>
      <c r="E30" s="522" t="s">
        <v>509</v>
      </c>
      <c r="F30" s="522"/>
      <c r="G30" s="522"/>
    </row>
    <row r="31" spans="1:7">
      <c r="A31" s="522"/>
      <c r="B31" s="522"/>
      <c r="C31" s="522"/>
      <c r="D31" s="522"/>
      <c r="E31" s="522"/>
      <c r="F31" s="522"/>
      <c r="G31" s="522"/>
    </row>
    <row r="32" spans="1:7">
      <c r="A32" s="522"/>
      <c r="B32" s="522"/>
      <c r="C32" s="522"/>
      <c r="D32" s="522"/>
      <c r="E32" s="522"/>
      <c r="F32" s="522"/>
      <c r="G32" s="522"/>
    </row>
    <row r="33" spans="1:7">
      <c r="A33" s="522"/>
      <c r="B33" s="522"/>
      <c r="C33" s="522"/>
      <c r="D33" s="522"/>
      <c r="E33" s="522"/>
      <c r="F33" s="522"/>
      <c r="G33" s="522"/>
    </row>
    <row r="34" spans="1:7">
      <c r="A34" s="522"/>
      <c r="B34" s="522"/>
      <c r="C34" s="522"/>
      <c r="D34" s="522"/>
      <c r="E34" s="522"/>
      <c r="F34" s="522"/>
      <c r="G34" s="522"/>
    </row>
    <row r="35" spans="1:7">
      <c r="A35" s="522"/>
      <c r="B35" s="522"/>
      <c r="C35" s="522"/>
      <c r="D35" s="522"/>
      <c r="E35" s="522"/>
      <c r="F35" s="522"/>
      <c r="G35" s="522"/>
    </row>
    <row r="36" spans="1:7">
      <c r="A36" s="522"/>
      <c r="B36" s="522"/>
      <c r="C36" s="522"/>
      <c r="D36" s="522"/>
      <c r="E36" s="522"/>
      <c r="F36" s="522"/>
      <c r="G36" s="522"/>
    </row>
    <row r="37" spans="1:7">
      <c r="A37" s="522"/>
      <c r="B37" s="522"/>
      <c r="C37" s="522"/>
      <c r="D37" s="522"/>
      <c r="E37" s="543" t="s">
        <v>510</v>
      </c>
      <c r="F37" s="522"/>
      <c r="G37" s="522"/>
    </row>
    <row r="38" spans="1:7">
      <c r="A38" s="522"/>
      <c r="B38" s="522"/>
      <c r="C38" s="522"/>
      <c r="D38" s="522"/>
      <c r="E38" s="522"/>
      <c r="F38" s="522"/>
      <c r="G38" s="522"/>
    </row>
    <row r="39" spans="1:7">
      <c r="A39" s="522"/>
      <c r="B39" s="522"/>
      <c r="C39" s="522"/>
      <c r="D39" s="522"/>
      <c r="E39" s="522"/>
      <c r="F39" s="522"/>
      <c r="G39" s="522"/>
    </row>
    <row r="40" spans="1:7">
      <c r="A40" s="522"/>
      <c r="B40" s="522"/>
      <c r="C40" s="522"/>
      <c r="D40" s="522"/>
      <c r="E40" s="522"/>
      <c r="F40" s="522"/>
      <c r="G40" s="522"/>
    </row>
  </sheetData>
  <mergeCells count="6">
    <mergeCell ref="B20:B21"/>
    <mergeCell ref="A2:G2"/>
    <mergeCell ref="A3:G3"/>
    <mergeCell ref="A9:A11"/>
    <mergeCell ref="D9:D11"/>
    <mergeCell ref="E9:G9"/>
  </mergeCells>
  <pageMargins left="0.7" right="0.7" top="0.75" bottom="0.75" header="0.3" footer="0.3"/>
  <pageSetup paperSize="9" orientation="portrait" horizontalDpi="4294967293"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G42"/>
  <sheetViews>
    <sheetView workbookViewId="0">
      <selection sqref="A1:G1"/>
    </sheetView>
  </sheetViews>
  <sheetFormatPr defaultRowHeight="15"/>
  <cols>
    <col min="1" max="1" width="3.85546875" customWidth="1"/>
    <col min="2" max="2" width="28.42578125" customWidth="1"/>
    <col min="3" max="3" width="3.28515625" customWidth="1"/>
    <col min="4" max="4" width="14.140625" customWidth="1"/>
    <col min="5" max="5" width="11.85546875" customWidth="1"/>
    <col min="6" max="6" width="15.42578125" customWidth="1"/>
    <col min="7" max="7" width="3.85546875" customWidth="1"/>
  </cols>
  <sheetData>
    <row r="1" spans="1:7" ht="15.75">
      <c r="A1" s="782" t="s">
        <v>515</v>
      </c>
      <c r="B1" s="782"/>
      <c r="C1" s="782"/>
      <c r="D1" s="782"/>
      <c r="E1" s="782"/>
      <c r="F1" s="782"/>
      <c r="G1" s="782"/>
    </row>
    <row r="2" spans="1:7" ht="15.75">
      <c r="A2" s="556"/>
      <c r="B2" s="556"/>
      <c r="C2" s="556"/>
      <c r="D2" s="556"/>
      <c r="E2" s="556"/>
      <c r="F2" s="556"/>
      <c r="G2" s="556"/>
    </row>
    <row r="3" spans="1:7" ht="15.75" customHeight="1">
      <c r="A3" s="786" t="s">
        <v>372</v>
      </c>
      <c r="B3" s="786"/>
      <c r="C3" s="786"/>
      <c r="D3" s="786"/>
      <c r="E3" s="786"/>
      <c r="F3" s="786"/>
      <c r="G3" s="786"/>
    </row>
    <row r="4" spans="1:7" ht="15.75" customHeight="1">
      <c r="A4" s="564"/>
      <c r="B4" s="564"/>
      <c r="C4" s="564"/>
      <c r="D4" s="564"/>
      <c r="E4" s="564"/>
      <c r="F4" s="564"/>
      <c r="G4" s="564"/>
    </row>
    <row r="5" spans="1:7" ht="15.75">
      <c r="A5" s="307"/>
      <c r="B5" s="304"/>
      <c r="C5" s="409"/>
      <c r="D5" s="409"/>
      <c r="E5" s="409"/>
      <c r="F5" s="409"/>
      <c r="G5" s="409"/>
    </row>
    <row r="6" spans="1:7">
      <c r="A6" s="2" t="s">
        <v>2</v>
      </c>
      <c r="B6" s="3" t="s">
        <v>516</v>
      </c>
      <c r="C6" s="4" t="s">
        <v>4</v>
      </c>
      <c r="D6" s="13" t="str">
        <f>Identitas!E4&amp;""</f>
        <v>Drs. ............</v>
      </c>
      <c r="E6" s="13"/>
      <c r="F6" s="13"/>
      <c r="G6" s="7"/>
    </row>
    <row r="7" spans="1:7">
      <c r="A7" s="2"/>
      <c r="B7" s="3" t="s">
        <v>517</v>
      </c>
      <c r="C7" s="4" t="s">
        <v>4</v>
      </c>
      <c r="D7" s="13" t="str">
        <f>Identitas!E5&amp;""</f>
        <v>19..........................</v>
      </c>
      <c r="E7" s="13"/>
      <c r="F7" s="13"/>
      <c r="G7" s="7"/>
    </row>
    <row r="8" spans="1:7">
      <c r="A8" s="2"/>
      <c r="B8" s="3" t="s">
        <v>7</v>
      </c>
      <c r="C8" s="4" t="s">
        <v>4</v>
      </c>
      <c r="D8" s="13" t="str">
        <f>Identitas!E7&amp;""</f>
        <v>Cilacap, 02 Maret 1965</v>
      </c>
      <c r="E8" s="13"/>
      <c r="F8" s="13"/>
      <c r="G8" s="7"/>
    </row>
    <row r="9" spans="1:7">
      <c r="A9" s="2"/>
      <c r="B9" s="3" t="s">
        <v>518</v>
      </c>
      <c r="C9" s="4" t="s">
        <v>4</v>
      </c>
      <c r="D9" s="13" t="str">
        <f>Identitas!E8&amp;""</f>
        <v>Pembina Tk I</v>
      </c>
      <c r="E9" s="13"/>
      <c r="F9" s="13"/>
      <c r="G9" s="7"/>
    </row>
    <row r="10" spans="1:7">
      <c r="A10" s="2"/>
      <c r="B10" s="3" t="s">
        <v>9</v>
      </c>
      <c r="C10" s="4" t="s">
        <v>4</v>
      </c>
      <c r="D10" s="13" t="str">
        <f>Identitas!E9&amp;""</f>
        <v>Kepala Sekolah</v>
      </c>
      <c r="E10" s="13"/>
      <c r="F10" s="13"/>
      <c r="G10" s="7"/>
    </row>
    <row r="11" spans="1:7">
      <c r="A11" s="2"/>
      <c r="B11" s="3" t="s">
        <v>6</v>
      </c>
      <c r="C11" s="4" t="s">
        <v>4</v>
      </c>
      <c r="D11" s="13" t="str">
        <f>Identitas!E6&amp;""</f>
        <v/>
      </c>
      <c r="E11" s="13"/>
      <c r="F11" s="13"/>
      <c r="G11" s="7"/>
    </row>
    <row r="12" spans="1:7">
      <c r="A12" s="2"/>
      <c r="B12" s="3" t="s">
        <v>11</v>
      </c>
      <c r="C12" s="4" t="s">
        <v>4</v>
      </c>
      <c r="D12" s="13" t="str">
        <f>Identitas!E10&amp;""</f>
        <v xml:space="preserve">33 th, 10 bln </v>
      </c>
      <c r="E12" s="13"/>
      <c r="F12" s="13"/>
      <c r="G12" s="7"/>
    </row>
    <row r="13" spans="1:7">
      <c r="A13" s="2"/>
      <c r="B13" s="3" t="s">
        <v>12</v>
      </c>
      <c r="C13" s="4" t="s">
        <v>4</v>
      </c>
      <c r="D13" s="13" t="str">
        <f>Identitas!E11&amp;""</f>
        <v>Laki-laki</v>
      </c>
      <c r="E13" s="13"/>
      <c r="F13" s="13"/>
      <c r="G13" s="7"/>
    </row>
    <row r="14" spans="1:7">
      <c r="A14" s="2"/>
      <c r="B14" s="3" t="s">
        <v>13</v>
      </c>
      <c r="C14" s="4" t="s">
        <v>4</v>
      </c>
      <c r="D14" s="13" t="str">
        <f>Identitas!E12&amp;""</f>
        <v>S 2</v>
      </c>
      <c r="E14" s="13"/>
      <c r="F14" s="13"/>
      <c r="G14" s="7"/>
    </row>
    <row r="15" spans="1:7">
      <c r="A15" s="2"/>
      <c r="B15" s="3" t="s">
        <v>14</v>
      </c>
      <c r="C15" s="4" t="s">
        <v>4</v>
      </c>
      <c r="D15" s="13" t="str">
        <f>Identitas!E13&amp;""</f>
        <v>Guru Mapel Teknik Bangunan</v>
      </c>
      <c r="E15" s="13"/>
      <c r="F15" s="13"/>
      <c r="G15" s="7"/>
    </row>
    <row r="16" spans="1:7">
      <c r="A16" s="2"/>
      <c r="B16" s="3" t="s">
        <v>15</v>
      </c>
      <c r="C16" s="4" t="s">
        <v>4</v>
      </c>
      <c r="D16" s="13" t="str">
        <f>Identitas!E14&amp;""</f>
        <v>1 Januari 2014</v>
      </c>
      <c r="E16" s="13"/>
      <c r="F16" s="13"/>
      <c r="G16" s="7"/>
    </row>
    <row r="17" spans="1:7">
      <c r="A17" s="2"/>
      <c r="B17" s="3" t="s">
        <v>373</v>
      </c>
      <c r="C17" s="4"/>
      <c r="D17" s="13" t="str">
        <f>Identitas!E15&amp;""</f>
        <v>2023</v>
      </c>
      <c r="E17" s="13"/>
      <c r="F17" s="13"/>
      <c r="G17" s="7"/>
    </row>
    <row r="18" spans="1:7">
      <c r="A18" s="2"/>
      <c r="B18" s="3"/>
      <c r="C18" s="4"/>
      <c r="D18" s="557"/>
      <c r="E18" s="13"/>
      <c r="F18" s="13"/>
      <c r="G18" s="7"/>
    </row>
    <row r="19" spans="1:7">
      <c r="A19" s="2" t="s">
        <v>17</v>
      </c>
      <c r="B19" s="3" t="s">
        <v>20</v>
      </c>
      <c r="C19" s="4" t="s">
        <v>4</v>
      </c>
      <c r="D19" s="13" t="str">
        <f>Identitas!E17&amp;""</f>
        <v>SMK Negeri 1 ..............</v>
      </c>
      <c r="E19" s="13"/>
      <c r="F19" s="13"/>
      <c r="G19" s="7"/>
    </row>
    <row r="20" spans="1:7">
      <c r="A20" s="2"/>
      <c r="B20" s="3" t="s">
        <v>21</v>
      </c>
      <c r="C20" s="4" t="s">
        <v>4</v>
      </c>
      <c r="D20" s="13" t="str">
        <f>Identitas!E18&amp;""</f>
        <v>-</v>
      </c>
      <c r="E20" s="13"/>
      <c r="F20" s="13"/>
      <c r="G20" s="7"/>
    </row>
    <row r="21" spans="1:7">
      <c r="A21" s="2"/>
      <c r="B21" s="3" t="s">
        <v>23</v>
      </c>
      <c r="C21" s="4" t="s">
        <v>4</v>
      </c>
      <c r="D21" s="13" t="str">
        <f>Identitas!E19&amp;""</f>
        <v>B................</v>
      </c>
      <c r="E21" s="13"/>
      <c r="F21" s="13"/>
      <c r="G21" s="7"/>
    </row>
    <row r="22" spans="1:7">
      <c r="A22" s="2"/>
      <c r="B22" s="3" t="s">
        <v>24</v>
      </c>
      <c r="C22" s="4" t="s">
        <v>4</v>
      </c>
      <c r="D22" s="13" t="str">
        <f>Identitas!E20&amp;""</f>
        <v>.....................</v>
      </c>
      <c r="E22" s="13"/>
      <c r="F22" s="13"/>
      <c r="G22" s="7"/>
    </row>
    <row r="23" spans="1:7">
      <c r="A23" s="2"/>
      <c r="B23" s="3" t="s">
        <v>374</v>
      </c>
      <c r="C23" s="4" t="s">
        <v>4</v>
      </c>
      <c r="D23" s="13" t="str">
        <f>Identitas!E21&amp;""</f>
        <v>Banyumas</v>
      </c>
      <c r="E23" s="13"/>
      <c r="F23" s="13"/>
      <c r="G23" s="7"/>
    </row>
    <row r="24" spans="1:7">
      <c r="A24" s="2"/>
      <c r="B24" s="3" t="s">
        <v>519</v>
      </c>
      <c r="C24" s="4" t="s">
        <v>4</v>
      </c>
      <c r="D24" s="13" t="str">
        <f>Identitas!E22&amp;""</f>
        <v>Jawa Tengah</v>
      </c>
      <c r="E24" s="13"/>
      <c r="F24" s="13"/>
      <c r="G24" s="7"/>
    </row>
    <row r="25" spans="1:7">
      <c r="A25" s="2"/>
      <c r="B25" s="3"/>
      <c r="C25" s="4"/>
      <c r="D25" s="13"/>
      <c r="E25" s="13"/>
      <c r="F25" s="13"/>
      <c r="G25" s="7"/>
    </row>
    <row r="26" spans="1:7">
      <c r="A26" s="3" t="s">
        <v>520</v>
      </c>
      <c r="B26" s="3"/>
      <c r="C26" s="4"/>
      <c r="D26" s="13"/>
      <c r="E26" s="13"/>
      <c r="F26" s="13"/>
      <c r="G26" s="7"/>
    </row>
    <row r="27" spans="1:7">
      <c r="A27" s="2" t="s">
        <v>2</v>
      </c>
      <c r="B27" s="3" t="s">
        <v>28</v>
      </c>
      <c r="C27" s="4" t="s">
        <v>4</v>
      </c>
      <c r="D27" s="13" t="str">
        <f>Identitas!E24&amp;""</f>
        <v>Hariyanto, S.TP., MP.</v>
      </c>
      <c r="E27" s="13"/>
      <c r="F27" s="13"/>
      <c r="G27" s="7"/>
    </row>
    <row r="28" spans="1:7">
      <c r="A28" s="2"/>
      <c r="B28" s="3" t="s">
        <v>29</v>
      </c>
      <c r="C28" s="4" t="s">
        <v>4</v>
      </c>
      <c r="D28" s="13" t="str">
        <f>Identitas!E25&amp;""</f>
        <v>19711012 199802 1 002</v>
      </c>
      <c r="E28" s="13"/>
      <c r="F28" s="13"/>
      <c r="G28" s="7"/>
    </row>
    <row r="29" spans="1:7">
      <c r="A29" s="2"/>
      <c r="B29" s="3" t="s">
        <v>30</v>
      </c>
      <c r="C29" s="4" t="s">
        <v>4</v>
      </c>
      <c r="D29" s="13" t="str">
        <f>Identitas!E26&amp;""</f>
        <v>20 Agustus 2021</v>
      </c>
      <c r="E29" s="13"/>
      <c r="F29" s="13"/>
      <c r="G29" s="7"/>
    </row>
    <row r="30" spans="1:7">
      <c r="A30" s="2"/>
      <c r="B30" s="3" t="s">
        <v>31</v>
      </c>
      <c r="C30" s="4" t="s">
        <v>4</v>
      </c>
      <c r="D30" s="13" t="str">
        <f>Identitas!E27&amp;""</f>
        <v>821.3/ 464/ 2021</v>
      </c>
      <c r="E30" s="13"/>
      <c r="F30" s="13"/>
      <c r="G30" s="7"/>
    </row>
    <row r="31" spans="1:7">
      <c r="A31" s="2"/>
      <c r="B31" s="3" t="s">
        <v>32</v>
      </c>
      <c r="C31" s="4" t="s">
        <v>4</v>
      </c>
      <c r="D31" s="13" t="str">
        <f>Identitas!E28&amp;""</f>
        <v>01 Januari 2023</v>
      </c>
      <c r="E31" s="13"/>
      <c r="F31" s="13"/>
      <c r="G31" s="7"/>
    </row>
    <row r="32" spans="1:7">
      <c r="A32" s="2"/>
      <c r="B32" s="3" t="s">
        <v>33</v>
      </c>
      <c r="C32" s="4" t="s">
        <v>4</v>
      </c>
      <c r="D32" s="13" t="str">
        <f>Identitas!E29&amp;""</f>
        <v>31 Desember 2023</v>
      </c>
      <c r="E32" s="13"/>
      <c r="F32" s="13"/>
      <c r="G32" s="7"/>
    </row>
    <row r="33" spans="1:7">
      <c r="A33" s="2"/>
      <c r="B33" s="3"/>
      <c r="C33" s="4"/>
      <c r="D33" s="13"/>
      <c r="E33" s="13"/>
      <c r="F33" s="13"/>
      <c r="G33" s="7"/>
    </row>
    <row r="34" spans="1:7">
      <c r="A34" s="2"/>
      <c r="B34" s="3"/>
      <c r="C34" s="4"/>
      <c r="D34" s="13"/>
      <c r="E34" s="13"/>
      <c r="F34" s="13"/>
      <c r="G34" s="7"/>
    </row>
    <row r="35" spans="1:7">
      <c r="A35" s="2"/>
      <c r="B35" s="3"/>
      <c r="C35" s="4"/>
      <c r="D35" s="13"/>
      <c r="E35" s="13"/>
      <c r="F35" s="13"/>
      <c r="G35" s="7"/>
    </row>
    <row r="36" spans="1:7">
      <c r="A36" s="558"/>
      <c r="B36" s="304"/>
      <c r="C36" s="304"/>
      <c r="D36" s="7"/>
      <c r="E36" s="306" t="str">
        <f>D23&amp;", "&amp;""</f>
        <v xml:space="preserve">Banyumas, </v>
      </c>
      <c r="F36" s="562" t="str">
        <f>Identitas!H41&amp;""</f>
        <v>10 Desember 2023</v>
      </c>
      <c r="G36" s="13"/>
    </row>
    <row r="37" spans="1:7">
      <c r="A37" s="558"/>
      <c r="B37" s="4" t="s">
        <v>235</v>
      </c>
      <c r="C37" s="304"/>
      <c r="D37" s="4"/>
      <c r="E37" s="783" t="s">
        <v>521</v>
      </c>
      <c r="F37" s="783"/>
      <c r="G37" s="377"/>
    </row>
    <row r="38" spans="1:7">
      <c r="A38" s="558"/>
      <c r="B38" s="559"/>
      <c r="C38" s="304"/>
      <c r="D38" s="4"/>
      <c r="E38" s="304"/>
      <c r="F38" s="559"/>
      <c r="G38" s="560"/>
    </row>
    <row r="39" spans="1:7">
      <c r="A39" s="558"/>
      <c r="B39" s="559"/>
      <c r="C39" s="304"/>
      <c r="D39" s="4"/>
      <c r="E39" s="304"/>
      <c r="F39" s="559"/>
      <c r="G39" s="375"/>
    </row>
    <row r="40" spans="1:7">
      <c r="A40" s="382"/>
      <c r="B40" s="563" t="str">
        <f>D27&amp;""</f>
        <v>Hariyanto, S.TP., MP.</v>
      </c>
      <c r="C40" s="561"/>
      <c r="D40" s="382"/>
      <c r="E40" s="784" t="str">
        <f>D6&amp;""</f>
        <v>Drs. ............</v>
      </c>
      <c r="F40" s="784"/>
      <c r="G40" s="382"/>
    </row>
    <row r="41" spans="1:7">
      <c r="A41" s="382"/>
      <c r="B41" s="358" t="str">
        <f>"NIP. "&amp;D28&amp;""</f>
        <v>NIP. 19711012 199802 1 002</v>
      </c>
      <c r="C41" s="385"/>
      <c r="D41" s="382"/>
      <c r="E41" s="785" t="str">
        <f>"NIP. "&amp;D7&amp;""</f>
        <v>NIP. 19..........................</v>
      </c>
      <c r="F41" s="785"/>
      <c r="G41" s="382"/>
    </row>
    <row r="42" spans="1:7">
      <c r="A42" s="382"/>
      <c r="B42" s="382"/>
      <c r="C42" s="382"/>
      <c r="D42" s="382"/>
      <c r="E42" s="382"/>
      <c r="F42" s="382"/>
      <c r="G42" s="382"/>
    </row>
  </sheetData>
  <mergeCells count="5">
    <mergeCell ref="A1:G1"/>
    <mergeCell ref="E37:F37"/>
    <mergeCell ref="E40:F40"/>
    <mergeCell ref="E41:F41"/>
    <mergeCell ref="A3:G3"/>
  </mergeCells>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8</vt:i4>
      </vt:variant>
    </vt:vector>
  </HeadingPairs>
  <TitlesOfParts>
    <vt:vector size="30" baseType="lpstr">
      <vt:lpstr>Menu</vt:lpstr>
      <vt:lpstr>Identitas</vt:lpstr>
      <vt:lpstr>Kompetensi 1</vt:lpstr>
      <vt:lpstr>Kompetensi 2</vt:lpstr>
      <vt:lpstr>Kompetensi 3</vt:lpstr>
      <vt:lpstr>Kompetensi 4</vt:lpstr>
      <vt:lpstr>Rekapitulasi</vt:lpstr>
      <vt:lpstr>Penilaian Siswa</vt:lpstr>
      <vt:lpstr>Penilaian Guru</vt:lpstr>
      <vt:lpstr>Penilaian Ortu</vt:lpstr>
      <vt:lpstr>Penilaian Dudi</vt:lpstr>
      <vt:lpstr>Kehadiran</vt:lpstr>
      <vt:lpstr>Cover</vt:lpstr>
      <vt:lpstr>Rekap 360</vt:lpstr>
      <vt:lpstr>Evaluasi</vt:lpstr>
      <vt:lpstr>Angka Kredit</vt:lpstr>
      <vt:lpstr>Instrumen</vt:lpstr>
      <vt:lpstr>Kuesioner Siswa</vt:lpstr>
      <vt:lpstr>Kuesioner Guru</vt:lpstr>
      <vt:lpstr>Kuesioner Ortu</vt:lpstr>
      <vt:lpstr>Kuesioner Dudi</vt:lpstr>
      <vt:lpstr>Cetak Identitas</vt:lpstr>
      <vt:lpstr>'Angka Kredit'!Print_Area</vt:lpstr>
      <vt:lpstr>'Cetak Identitas'!Print_Area</vt:lpstr>
      <vt:lpstr>Cover!Print_Area</vt:lpstr>
      <vt:lpstr>Evaluasi!Print_Area</vt:lpstr>
      <vt:lpstr>Identitas!Print_Area</vt:lpstr>
      <vt:lpstr>'Rekap 360'!Print_Area</vt:lpstr>
      <vt:lpstr>Rekapitulasi!Print_Area</vt:lpstr>
      <vt:lpstr>Rekapitulasi!Print_Titles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Siswandi</dc:creator>
  <cp:lastModifiedBy>ASUS</cp:lastModifiedBy>
  <cp:lastPrinted>2023-02-08T04:48:08Z</cp:lastPrinted>
  <dcterms:created xsi:type="dcterms:W3CDTF">2023-02-04T03:07:39Z</dcterms:created>
  <dcterms:modified xsi:type="dcterms:W3CDTF">2023-11-22T11:48:33Z</dcterms:modified>
</cp:coreProperties>
</file>